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210" windowWidth="14790" windowHeight="8700"/>
  </bookViews>
  <sheets>
    <sheet name="data table 4-3" sheetId="1" r:id="rId1"/>
  </sheets>
  <definedNames>
    <definedName name="_xlnm._FilterDatabase" localSheetId="0" hidden="1">'data table 4-3'!$A$9:$G$83</definedName>
    <definedName name="_xlnm.Print_Area" localSheetId="0">'data table 4-3'!$A$2:$E$171</definedName>
    <definedName name="_xlnm.Print_Titles" localSheetId="0">'data table 4-3'!$6:$9</definedName>
  </definedNames>
  <calcPr calcId="145621"/>
</workbook>
</file>

<file path=xl/calcChain.xml><?xml version="1.0" encoding="utf-8"?>
<calcChain xmlns="http://schemas.openxmlformats.org/spreadsheetml/2006/main">
  <c r="E153" i="1" l="1"/>
  <c r="E152" i="1"/>
  <c r="C81" i="1"/>
  <c r="E81" i="1" s="1"/>
  <c r="E83" i="1" s="1"/>
  <c r="C85" i="1"/>
  <c r="E85" i="1" s="1"/>
  <c r="E86" i="1" s="1"/>
  <c r="E70" i="1"/>
  <c r="E71" i="1" s="1"/>
  <c r="E154" i="1" l="1"/>
  <c r="C60" i="1"/>
  <c r="E60" i="1" s="1"/>
  <c r="C59" i="1"/>
  <c r="E59" i="1" s="1"/>
  <c r="C58" i="1"/>
  <c r="E58" i="1" s="1"/>
  <c r="E61" i="1" l="1"/>
  <c r="C48" i="1"/>
  <c r="C25" i="1"/>
  <c r="C146" i="1"/>
  <c r="E146" i="1" s="1"/>
  <c r="C149" i="1"/>
  <c r="E149" i="1" s="1"/>
  <c r="E150" i="1" s="1"/>
  <c r="C145" i="1"/>
  <c r="E145" i="1" s="1"/>
  <c r="C138" i="1"/>
  <c r="E138" i="1" s="1"/>
  <c r="C137" i="1"/>
  <c r="E137" i="1" s="1"/>
  <c r="C142" i="1"/>
  <c r="E142" i="1" s="1"/>
  <c r="C141" i="1"/>
  <c r="E141" i="1" s="1"/>
  <c r="C14" i="1"/>
  <c r="E14" i="1" s="1"/>
  <c r="E15" i="1" s="1"/>
  <c r="E143" i="1" l="1"/>
  <c r="E139" i="1"/>
  <c r="E147" i="1"/>
</calcChain>
</file>

<file path=xl/sharedStrings.xml><?xml version="1.0" encoding="utf-8"?>
<sst xmlns="http://schemas.openxmlformats.org/spreadsheetml/2006/main" count="268" uniqueCount="75">
  <si>
    <t xml:space="preserve"> </t>
  </si>
  <si>
    <t>Stack/Facility</t>
  </si>
  <si>
    <t>Radionuclide</t>
  </si>
  <si>
    <t>A-Area</t>
  </si>
  <si>
    <t>791-A Sandfilter Discharge</t>
  </si>
  <si>
    <t>I-129</t>
  </si>
  <si>
    <t>Sum of Fractions</t>
  </si>
  <si>
    <t>C-Area</t>
  </si>
  <si>
    <t>C-Area Main Stack (148')</t>
  </si>
  <si>
    <t>F-Area</t>
  </si>
  <si>
    <t>235-F Sandfilter Discharge</t>
  </si>
  <si>
    <t>U-234</t>
  </si>
  <si>
    <t>U-238</t>
  </si>
  <si>
    <t>Pu-238</t>
  </si>
  <si>
    <t>Pu-239</t>
  </si>
  <si>
    <t>Am-241</t>
  </si>
  <si>
    <t>291-F Stack Isokinetic</t>
  </si>
  <si>
    <t>Sr-89/90</t>
  </si>
  <si>
    <t>Cs-137</t>
  </si>
  <si>
    <t>U-235</t>
  </si>
  <si>
    <t>Cm-244</t>
  </si>
  <si>
    <t>772-4F Stack</t>
  </si>
  <si>
    <t>H-Area</t>
  </si>
  <si>
    <t>291-H Stack Isokinetic</t>
  </si>
  <si>
    <t>Th-230</t>
  </si>
  <si>
    <t>Th-232</t>
  </si>
  <si>
    <t>H-ETP</t>
  </si>
  <si>
    <t>241-81H ETP Process Stack</t>
  </si>
  <si>
    <t>241-84H ETP Lab Stack</t>
  </si>
  <si>
    <t>K-Area</t>
  </si>
  <si>
    <t>K-Area Main Stack (148')</t>
  </si>
  <si>
    <t>KIS Facility</t>
  </si>
  <si>
    <t>L-Area</t>
  </si>
  <si>
    <t>L-Area Disassembly</t>
  </si>
  <si>
    <t>L-Area Main Stack (148')</t>
  </si>
  <si>
    <t>S-Area</t>
  </si>
  <si>
    <t>221-S Personnel Area (Zone 2)</t>
  </si>
  <si>
    <t>250-S Glass Waste Bldg #1488</t>
  </si>
  <si>
    <t>250-S Glass Waste Bldg #1509</t>
  </si>
  <si>
    <t>250-S Glass Waste Bldg #3928</t>
  </si>
  <si>
    <t>250-S Glass Waste Bldg #3940</t>
  </si>
  <si>
    <t>291-S Vit. Process (Zone 1)</t>
  </si>
  <si>
    <t>511-S Low Pt. Pump Pit</t>
  </si>
  <si>
    <t>512-S Late Wash</t>
  </si>
  <si>
    <t>Tritium</t>
  </si>
  <si>
    <t>232-H (200ft)</t>
  </si>
  <si>
    <t>233-H</t>
  </si>
  <si>
    <t>234-H</t>
  </si>
  <si>
    <t>238-H</t>
  </si>
  <si>
    <t>264-H</t>
  </si>
  <si>
    <t>Z-Area</t>
  </si>
  <si>
    <t>210-Z Building Stack</t>
  </si>
  <si>
    <t>451-Z Saltstone Vaults</t>
  </si>
  <si>
    <t>Saltstone SDU-2</t>
  </si>
  <si>
    <t>Saltstone SDU-5</t>
  </si>
  <si>
    <t>C-14</t>
  </si>
  <si>
    <t>Kr-85</t>
  </si>
  <si>
    <t>H-3 (oxide)</t>
  </si>
  <si>
    <t>251-S Glass Waste Bldg2 Vault A</t>
  </si>
  <si>
    <t>251-S Glass Waste Bldg2 Vault B</t>
  </si>
  <si>
    <t>251-S Glass Waste Bldg2 Vault C</t>
  </si>
  <si>
    <t>251-S Glass Waste Bldg2 Vault D</t>
  </si>
  <si>
    <t>H-3 (elemental)</t>
  </si>
  <si>
    <t>241-278H Caustic Extraction</t>
  </si>
  <si>
    <t>Average Effluent Concentration (µCi/mL)</t>
  </si>
  <si>
    <t>DOE DCSs* (µCi/mL)</t>
  </si>
  <si>
    <t>Fraction of DOE DCS</t>
  </si>
  <si>
    <t>250-S Glass Waste Bldg #3929</t>
  </si>
  <si>
    <t>250-S Glass Waste Bldg #3930</t>
  </si>
  <si>
    <t>Saltstone SDU-6</t>
  </si>
  <si>
    <t>Sample Measurement Section</t>
  </si>
  <si>
    <t>NOTE: * DOE-STD-1196-2011, Derived Concentration Technical Standard</t>
  </si>
  <si>
    <t>4 Printed Pages</t>
  </si>
  <si>
    <t>Data Table 4-3 Comparison of Annual Average Effluent Concentrations to DOE Derived Concentration Standards (DCSs)</t>
  </si>
  <si>
    <t>2014 Annual Average Effluent Concentrations and associated Derived Concentration Standards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</si>
</sst>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1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/>
    <xf numFmtId="0" fontId="0" fillId="0" borderId="0" xfId="0" applyFont="1"/>
    <xf numFmtId="11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1" fontId="0" fillId="0" borderId="0" xfId="0" applyNumberFormat="1" applyFont="1"/>
    <xf numFmtId="0" fontId="0" fillId="0" borderId="10" xfId="0" applyFont="1" applyFill="1" applyBorder="1"/>
    <xf numFmtId="11" fontId="0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1" xfId="0" applyFont="1" applyFill="1" applyBorder="1"/>
    <xf numFmtId="0" fontId="16" fillId="0" borderId="12" xfId="0" applyFont="1" applyFill="1" applyBorder="1"/>
    <xf numFmtId="0" fontId="0" fillId="0" borderId="12" xfId="0" applyFont="1" applyFill="1" applyBorder="1"/>
    <xf numFmtId="0" fontId="0" fillId="0" borderId="13" xfId="0" applyFont="1" applyFill="1" applyBorder="1"/>
    <xf numFmtId="0" fontId="0" fillId="33" borderId="14" xfId="0" applyFont="1" applyFill="1" applyBorder="1"/>
    <xf numFmtId="11" fontId="0" fillId="33" borderId="14" xfId="0" applyNumberFormat="1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11" fontId="16" fillId="0" borderId="14" xfId="0" applyNumberFormat="1" applyFont="1" applyFill="1" applyBorder="1" applyAlignment="1">
      <alignment horizontal="center"/>
    </xf>
    <xf numFmtId="0" fontId="0" fillId="0" borderId="14" xfId="0" applyFont="1" applyFill="1" applyBorder="1"/>
    <xf numFmtId="11" fontId="0" fillId="0" borderId="14" xfId="0" applyNumberFormat="1" applyFont="1" applyFill="1" applyBorder="1" applyAlignment="1">
      <alignment horizontal="center"/>
    </xf>
    <xf numFmtId="11" fontId="0" fillId="0" borderId="15" xfId="0" applyNumberFormat="1" applyFont="1" applyFill="1" applyBorder="1" applyAlignment="1">
      <alignment horizontal="center"/>
    </xf>
    <xf numFmtId="11" fontId="0" fillId="33" borderId="15" xfId="0" applyNumberFormat="1" applyFont="1" applyFill="1" applyBorder="1" applyAlignment="1">
      <alignment horizontal="center"/>
    </xf>
    <xf numFmtId="0" fontId="0" fillId="0" borderId="17" xfId="0" applyFont="1" applyFill="1" applyBorder="1"/>
    <xf numFmtId="0" fontId="0" fillId="0" borderId="18" xfId="0" applyFont="1" applyFill="1" applyBorder="1"/>
    <xf numFmtId="11" fontId="0" fillId="0" borderId="18" xfId="0" applyNumberFormat="1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11" fontId="16" fillId="0" borderId="16" xfId="0" applyNumberFormat="1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9" xfId="0" applyFont="1" applyFill="1" applyBorder="1"/>
    <xf numFmtId="11" fontId="0" fillId="0" borderId="19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11" fontId="13" fillId="34" borderId="14" xfId="0" applyNumberFormat="1" applyFont="1" applyFill="1" applyBorder="1" applyAlignment="1">
      <alignment horizontal="center" vertical="center" wrapText="1"/>
    </xf>
    <xf numFmtId="0" fontId="13" fillId="34" borderId="14" xfId="0" applyFont="1" applyFill="1" applyBorder="1" applyAlignment="1">
      <alignment horizontal="center" vertical="center"/>
    </xf>
    <xf numFmtId="0" fontId="13" fillId="34" borderId="14" xfId="0" applyFont="1" applyFill="1" applyBorder="1" applyAlignment="1">
      <alignment horizontal="center" vertical="center" wrapText="1"/>
    </xf>
    <xf numFmtId="0" fontId="13" fillId="34" borderId="14" xfId="0" applyFont="1" applyFill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7"/>
  <sheetViews>
    <sheetView tabSelected="1" zoomScaleNormal="100" zoomScaleSheetLayoutView="80" workbookViewId="0">
      <selection activeCell="G3" sqref="G3"/>
    </sheetView>
  </sheetViews>
  <sheetFormatPr defaultRowHeight="15" x14ac:dyDescent="0.25"/>
  <cols>
    <col min="1" max="1" width="29.28515625" style="4" customWidth="1"/>
    <col min="2" max="2" width="16.5703125" style="4" customWidth="1"/>
    <col min="3" max="3" width="22.28515625" style="1" customWidth="1"/>
    <col min="4" max="4" width="17" style="2" customWidth="1"/>
    <col min="5" max="5" width="15.5703125" style="2" customWidth="1"/>
    <col min="6" max="6" width="12" style="4" bestFit="1" customWidth="1"/>
    <col min="7" max="255" width="9.140625" style="4"/>
    <col min="256" max="256" width="29.28515625" style="4" customWidth="1"/>
    <col min="257" max="257" width="16.5703125" style="4" customWidth="1"/>
    <col min="258" max="258" width="13.42578125" style="4" customWidth="1"/>
    <col min="259" max="259" width="17" style="4" customWidth="1"/>
    <col min="260" max="260" width="15.5703125" style="4" customWidth="1"/>
    <col min="261" max="511" width="9.140625" style="4"/>
    <col min="512" max="512" width="29.28515625" style="4" customWidth="1"/>
    <col min="513" max="513" width="16.5703125" style="4" customWidth="1"/>
    <col min="514" max="514" width="13.42578125" style="4" customWidth="1"/>
    <col min="515" max="515" width="17" style="4" customWidth="1"/>
    <col min="516" max="516" width="15.5703125" style="4" customWidth="1"/>
    <col min="517" max="767" width="9.140625" style="4"/>
    <col min="768" max="768" width="29.28515625" style="4" customWidth="1"/>
    <col min="769" max="769" width="16.5703125" style="4" customWidth="1"/>
    <col min="770" max="770" width="13.42578125" style="4" customWidth="1"/>
    <col min="771" max="771" width="17" style="4" customWidth="1"/>
    <col min="772" max="772" width="15.5703125" style="4" customWidth="1"/>
    <col min="773" max="1023" width="9.140625" style="4"/>
    <col min="1024" max="1024" width="29.28515625" style="4" customWidth="1"/>
    <col min="1025" max="1025" width="16.5703125" style="4" customWidth="1"/>
    <col min="1026" max="1026" width="13.42578125" style="4" customWidth="1"/>
    <col min="1027" max="1027" width="17" style="4" customWidth="1"/>
    <col min="1028" max="1028" width="15.5703125" style="4" customWidth="1"/>
    <col min="1029" max="1279" width="9.140625" style="4"/>
    <col min="1280" max="1280" width="29.28515625" style="4" customWidth="1"/>
    <col min="1281" max="1281" width="16.5703125" style="4" customWidth="1"/>
    <col min="1282" max="1282" width="13.42578125" style="4" customWidth="1"/>
    <col min="1283" max="1283" width="17" style="4" customWidth="1"/>
    <col min="1284" max="1284" width="15.5703125" style="4" customWidth="1"/>
    <col min="1285" max="1535" width="9.140625" style="4"/>
    <col min="1536" max="1536" width="29.28515625" style="4" customWidth="1"/>
    <col min="1537" max="1537" width="16.5703125" style="4" customWidth="1"/>
    <col min="1538" max="1538" width="13.42578125" style="4" customWidth="1"/>
    <col min="1539" max="1539" width="17" style="4" customWidth="1"/>
    <col min="1540" max="1540" width="15.5703125" style="4" customWidth="1"/>
    <col min="1541" max="1791" width="9.140625" style="4"/>
    <col min="1792" max="1792" width="29.28515625" style="4" customWidth="1"/>
    <col min="1793" max="1793" width="16.5703125" style="4" customWidth="1"/>
    <col min="1794" max="1794" width="13.42578125" style="4" customWidth="1"/>
    <col min="1795" max="1795" width="17" style="4" customWidth="1"/>
    <col min="1796" max="1796" width="15.5703125" style="4" customWidth="1"/>
    <col min="1797" max="2047" width="9.140625" style="4"/>
    <col min="2048" max="2048" width="29.28515625" style="4" customWidth="1"/>
    <col min="2049" max="2049" width="16.5703125" style="4" customWidth="1"/>
    <col min="2050" max="2050" width="13.42578125" style="4" customWidth="1"/>
    <col min="2051" max="2051" width="17" style="4" customWidth="1"/>
    <col min="2052" max="2052" width="15.5703125" style="4" customWidth="1"/>
    <col min="2053" max="2303" width="9.140625" style="4"/>
    <col min="2304" max="2304" width="29.28515625" style="4" customWidth="1"/>
    <col min="2305" max="2305" width="16.5703125" style="4" customWidth="1"/>
    <col min="2306" max="2306" width="13.42578125" style="4" customWidth="1"/>
    <col min="2307" max="2307" width="17" style="4" customWidth="1"/>
    <col min="2308" max="2308" width="15.5703125" style="4" customWidth="1"/>
    <col min="2309" max="2559" width="9.140625" style="4"/>
    <col min="2560" max="2560" width="29.28515625" style="4" customWidth="1"/>
    <col min="2561" max="2561" width="16.5703125" style="4" customWidth="1"/>
    <col min="2562" max="2562" width="13.42578125" style="4" customWidth="1"/>
    <col min="2563" max="2563" width="17" style="4" customWidth="1"/>
    <col min="2564" max="2564" width="15.5703125" style="4" customWidth="1"/>
    <col min="2565" max="2815" width="9.140625" style="4"/>
    <col min="2816" max="2816" width="29.28515625" style="4" customWidth="1"/>
    <col min="2817" max="2817" width="16.5703125" style="4" customWidth="1"/>
    <col min="2818" max="2818" width="13.42578125" style="4" customWidth="1"/>
    <col min="2819" max="2819" width="17" style="4" customWidth="1"/>
    <col min="2820" max="2820" width="15.5703125" style="4" customWidth="1"/>
    <col min="2821" max="3071" width="9.140625" style="4"/>
    <col min="3072" max="3072" width="29.28515625" style="4" customWidth="1"/>
    <col min="3073" max="3073" width="16.5703125" style="4" customWidth="1"/>
    <col min="3074" max="3074" width="13.42578125" style="4" customWidth="1"/>
    <col min="3075" max="3075" width="17" style="4" customWidth="1"/>
    <col min="3076" max="3076" width="15.5703125" style="4" customWidth="1"/>
    <col min="3077" max="3327" width="9.140625" style="4"/>
    <col min="3328" max="3328" width="29.28515625" style="4" customWidth="1"/>
    <col min="3329" max="3329" width="16.5703125" style="4" customWidth="1"/>
    <col min="3330" max="3330" width="13.42578125" style="4" customWidth="1"/>
    <col min="3331" max="3331" width="17" style="4" customWidth="1"/>
    <col min="3332" max="3332" width="15.5703125" style="4" customWidth="1"/>
    <col min="3333" max="3583" width="9.140625" style="4"/>
    <col min="3584" max="3584" width="29.28515625" style="4" customWidth="1"/>
    <col min="3585" max="3585" width="16.5703125" style="4" customWidth="1"/>
    <col min="3586" max="3586" width="13.42578125" style="4" customWidth="1"/>
    <col min="3587" max="3587" width="17" style="4" customWidth="1"/>
    <col min="3588" max="3588" width="15.5703125" style="4" customWidth="1"/>
    <col min="3589" max="3839" width="9.140625" style="4"/>
    <col min="3840" max="3840" width="29.28515625" style="4" customWidth="1"/>
    <col min="3841" max="3841" width="16.5703125" style="4" customWidth="1"/>
    <col min="3842" max="3842" width="13.42578125" style="4" customWidth="1"/>
    <col min="3843" max="3843" width="17" style="4" customWidth="1"/>
    <col min="3844" max="3844" width="15.5703125" style="4" customWidth="1"/>
    <col min="3845" max="4095" width="9.140625" style="4"/>
    <col min="4096" max="4096" width="29.28515625" style="4" customWidth="1"/>
    <col min="4097" max="4097" width="16.5703125" style="4" customWidth="1"/>
    <col min="4098" max="4098" width="13.42578125" style="4" customWidth="1"/>
    <col min="4099" max="4099" width="17" style="4" customWidth="1"/>
    <col min="4100" max="4100" width="15.5703125" style="4" customWidth="1"/>
    <col min="4101" max="4351" width="9.140625" style="4"/>
    <col min="4352" max="4352" width="29.28515625" style="4" customWidth="1"/>
    <col min="4353" max="4353" width="16.5703125" style="4" customWidth="1"/>
    <col min="4354" max="4354" width="13.42578125" style="4" customWidth="1"/>
    <col min="4355" max="4355" width="17" style="4" customWidth="1"/>
    <col min="4356" max="4356" width="15.5703125" style="4" customWidth="1"/>
    <col min="4357" max="4607" width="9.140625" style="4"/>
    <col min="4608" max="4608" width="29.28515625" style="4" customWidth="1"/>
    <col min="4609" max="4609" width="16.5703125" style="4" customWidth="1"/>
    <col min="4610" max="4610" width="13.42578125" style="4" customWidth="1"/>
    <col min="4611" max="4611" width="17" style="4" customWidth="1"/>
    <col min="4612" max="4612" width="15.5703125" style="4" customWidth="1"/>
    <col min="4613" max="4863" width="9.140625" style="4"/>
    <col min="4864" max="4864" width="29.28515625" style="4" customWidth="1"/>
    <col min="4865" max="4865" width="16.5703125" style="4" customWidth="1"/>
    <col min="4866" max="4866" width="13.42578125" style="4" customWidth="1"/>
    <col min="4867" max="4867" width="17" style="4" customWidth="1"/>
    <col min="4868" max="4868" width="15.5703125" style="4" customWidth="1"/>
    <col min="4869" max="5119" width="9.140625" style="4"/>
    <col min="5120" max="5120" width="29.28515625" style="4" customWidth="1"/>
    <col min="5121" max="5121" width="16.5703125" style="4" customWidth="1"/>
    <col min="5122" max="5122" width="13.42578125" style="4" customWidth="1"/>
    <col min="5123" max="5123" width="17" style="4" customWidth="1"/>
    <col min="5124" max="5124" width="15.5703125" style="4" customWidth="1"/>
    <col min="5125" max="5375" width="9.140625" style="4"/>
    <col min="5376" max="5376" width="29.28515625" style="4" customWidth="1"/>
    <col min="5377" max="5377" width="16.5703125" style="4" customWidth="1"/>
    <col min="5378" max="5378" width="13.42578125" style="4" customWidth="1"/>
    <col min="5379" max="5379" width="17" style="4" customWidth="1"/>
    <col min="5380" max="5380" width="15.5703125" style="4" customWidth="1"/>
    <col min="5381" max="5631" width="9.140625" style="4"/>
    <col min="5632" max="5632" width="29.28515625" style="4" customWidth="1"/>
    <col min="5633" max="5633" width="16.5703125" style="4" customWidth="1"/>
    <col min="5634" max="5634" width="13.42578125" style="4" customWidth="1"/>
    <col min="5635" max="5635" width="17" style="4" customWidth="1"/>
    <col min="5636" max="5636" width="15.5703125" style="4" customWidth="1"/>
    <col min="5637" max="5887" width="9.140625" style="4"/>
    <col min="5888" max="5888" width="29.28515625" style="4" customWidth="1"/>
    <col min="5889" max="5889" width="16.5703125" style="4" customWidth="1"/>
    <col min="5890" max="5890" width="13.42578125" style="4" customWidth="1"/>
    <col min="5891" max="5891" width="17" style="4" customWidth="1"/>
    <col min="5892" max="5892" width="15.5703125" style="4" customWidth="1"/>
    <col min="5893" max="6143" width="9.140625" style="4"/>
    <col min="6144" max="6144" width="29.28515625" style="4" customWidth="1"/>
    <col min="6145" max="6145" width="16.5703125" style="4" customWidth="1"/>
    <col min="6146" max="6146" width="13.42578125" style="4" customWidth="1"/>
    <col min="6147" max="6147" width="17" style="4" customWidth="1"/>
    <col min="6148" max="6148" width="15.5703125" style="4" customWidth="1"/>
    <col min="6149" max="6399" width="9.140625" style="4"/>
    <col min="6400" max="6400" width="29.28515625" style="4" customWidth="1"/>
    <col min="6401" max="6401" width="16.5703125" style="4" customWidth="1"/>
    <col min="6402" max="6402" width="13.42578125" style="4" customWidth="1"/>
    <col min="6403" max="6403" width="17" style="4" customWidth="1"/>
    <col min="6404" max="6404" width="15.5703125" style="4" customWidth="1"/>
    <col min="6405" max="6655" width="9.140625" style="4"/>
    <col min="6656" max="6656" width="29.28515625" style="4" customWidth="1"/>
    <col min="6657" max="6657" width="16.5703125" style="4" customWidth="1"/>
    <col min="6658" max="6658" width="13.42578125" style="4" customWidth="1"/>
    <col min="6659" max="6659" width="17" style="4" customWidth="1"/>
    <col min="6660" max="6660" width="15.5703125" style="4" customWidth="1"/>
    <col min="6661" max="6911" width="9.140625" style="4"/>
    <col min="6912" max="6912" width="29.28515625" style="4" customWidth="1"/>
    <col min="6913" max="6913" width="16.5703125" style="4" customWidth="1"/>
    <col min="6914" max="6914" width="13.42578125" style="4" customWidth="1"/>
    <col min="6915" max="6915" width="17" style="4" customWidth="1"/>
    <col min="6916" max="6916" width="15.5703125" style="4" customWidth="1"/>
    <col min="6917" max="7167" width="9.140625" style="4"/>
    <col min="7168" max="7168" width="29.28515625" style="4" customWidth="1"/>
    <col min="7169" max="7169" width="16.5703125" style="4" customWidth="1"/>
    <col min="7170" max="7170" width="13.42578125" style="4" customWidth="1"/>
    <col min="7171" max="7171" width="17" style="4" customWidth="1"/>
    <col min="7172" max="7172" width="15.5703125" style="4" customWidth="1"/>
    <col min="7173" max="7423" width="9.140625" style="4"/>
    <col min="7424" max="7424" width="29.28515625" style="4" customWidth="1"/>
    <col min="7425" max="7425" width="16.5703125" style="4" customWidth="1"/>
    <col min="7426" max="7426" width="13.42578125" style="4" customWidth="1"/>
    <col min="7427" max="7427" width="17" style="4" customWidth="1"/>
    <col min="7428" max="7428" width="15.5703125" style="4" customWidth="1"/>
    <col min="7429" max="7679" width="9.140625" style="4"/>
    <col min="7680" max="7680" width="29.28515625" style="4" customWidth="1"/>
    <col min="7681" max="7681" width="16.5703125" style="4" customWidth="1"/>
    <col min="7682" max="7682" width="13.42578125" style="4" customWidth="1"/>
    <col min="7683" max="7683" width="17" style="4" customWidth="1"/>
    <col min="7684" max="7684" width="15.5703125" style="4" customWidth="1"/>
    <col min="7685" max="7935" width="9.140625" style="4"/>
    <col min="7936" max="7936" width="29.28515625" style="4" customWidth="1"/>
    <col min="7937" max="7937" width="16.5703125" style="4" customWidth="1"/>
    <col min="7938" max="7938" width="13.42578125" style="4" customWidth="1"/>
    <col min="7939" max="7939" width="17" style="4" customWidth="1"/>
    <col min="7940" max="7940" width="15.5703125" style="4" customWidth="1"/>
    <col min="7941" max="8191" width="9.140625" style="4"/>
    <col min="8192" max="8192" width="29.28515625" style="4" customWidth="1"/>
    <col min="8193" max="8193" width="16.5703125" style="4" customWidth="1"/>
    <col min="8194" max="8194" width="13.42578125" style="4" customWidth="1"/>
    <col min="8195" max="8195" width="17" style="4" customWidth="1"/>
    <col min="8196" max="8196" width="15.5703125" style="4" customWidth="1"/>
    <col min="8197" max="8447" width="9.140625" style="4"/>
    <col min="8448" max="8448" width="29.28515625" style="4" customWidth="1"/>
    <col min="8449" max="8449" width="16.5703125" style="4" customWidth="1"/>
    <col min="8450" max="8450" width="13.42578125" style="4" customWidth="1"/>
    <col min="8451" max="8451" width="17" style="4" customWidth="1"/>
    <col min="8452" max="8452" width="15.5703125" style="4" customWidth="1"/>
    <col min="8453" max="8703" width="9.140625" style="4"/>
    <col min="8704" max="8704" width="29.28515625" style="4" customWidth="1"/>
    <col min="8705" max="8705" width="16.5703125" style="4" customWidth="1"/>
    <col min="8706" max="8706" width="13.42578125" style="4" customWidth="1"/>
    <col min="8707" max="8707" width="17" style="4" customWidth="1"/>
    <col min="8708" max="8708" width="15.5703125" style="4" customWidth="1"/>
    <col min="8709" max="8959" width="9.140625" style="4"/>
    <col min="8960" max="8960" width="29.28515625" style="4" customWidth="1"/>
    <col min="8961" max="8961" width="16.5703125" style="4" customWidth="1"/>
    <col min="8962" max="8962" width="13.42578125" style="4" customWidth="1"/>
    <col min="8963" max="8963" width="17" style="4" customWidth="1"/>
    <col min="8964" max="8964" width="15.5703125" style="4" customWidth="1"/>
    <col min="8965" max="9215" width="9.140625" style="4"/>
    <col min="9216" max="9216" width="29.28515625" style="4" customWidth="1"/>
    <col min="9217" max="9217" width="16.5703125" style="4" customWidth="1"/>
    <col min="9218" max="9218" width="13.42578125" style="4" customWidth="1"/>
    <col min="9219" max="9219" width="17" style="4" customWidth="1"/>
    <col min="9220" max="9220" width="15.5703125" style="4" customWidth="1"/>
    <col min="9221" max="9471" width="9.140625" style="4"/>
    <col min="9472" max="9472" width="29.28515625" style="4" customWidth="1"/>
    <col min="9473" max="9473" width="16.5703125" style="4" customWidth="1"/>
    <col min="9474" max="9474" width="13.42578125" style="4" customWidth="1"/>
    <col min="9475" max="9475" width="17" style="4" customWidth="1"/>
    <col min="9476" max="9476" width="15.5703125" style="4" customWidth="1"/>
    <col min="9477" max="9727" width="9.140625" style="4"/>
    <col min="9728" max="9728" width="29.28515625" style="4" customWidth="1"/>
    <col min="9729" max="9729" width="16.5703125" style="4" customWidth="1"/>
    <col min="9730" max="9730" width="13.42578125" style="4" customWidth="1"/>
    <col min="9731" max="9731" width="17" style="4" customWidth="1"/>
    <col min="9732" max="9732" width="15.5703125" style="4" customWidth="1"/>
    <col min="9733" max="9983" width="9.140625" style="4"/>
    <col min="9984" max="9984" width="29.28515625" style="4" customWidth="1"/>
    <col min="9985" max="9985" width="16.5703125" style="4" customWidth="1"/>
    <col min="9986" max="9986" width="13.42578125" style="4" customWidth="1"/>
    <col min="9987" max="9987" width="17" style="4" customWidth="1"/>
    <col min="9988" max="9988" width="15.5703125" style="4" customWidth="1"/>
    <col min="9989" max="10239" width="9.140625" style="4"/>
    <col min="10240" max="10240" width="29.28515625" style="4" customWidth="1"/>
    <col min="10241" max="10241" width="16.5703125" style="4" customWidth="1"/>
    <col min="10242" max="10242" width="13.42578125" style="4" customWidth="1"/>
    <col min="10243" max="10243" width="17" style="4" customWidth="1"/>
    <col min="10244" max="10244" width="15.5703125" style="4" customWidth="1"/>
    <col min="10245" max="10495" width="9.140625" style="4"/>
    <col min="10496" max="10496" width="29.28515625" style="4" customWidth="1"/>
    <col min="10497" max="10497" width="16.5703125" style="4" customWidth="1"/>
    <col min="10498" max="10498" width="13.42578125" style="4" customWidth="1"/>
    <col min="10499" max="10499" width="17" style="4" customWidth="1"/>
    <col min="10500" max="10500" width="15.5703125" style="4" customWidth="1"/>
    <col min="10501" max="10751" width="9.140625" style="4"/>
    <col min="10752" max="10752" width="29.28515625" style="4" customWidth="1"/>
    <col min="10753" max="10753" width="16.5703125" style="4" customWidth="1"/>
    <col min="10754" max="10754" width="13.42578125" style="4" customWidth="1"/>
    <col min="10755" max="10755" width="17" style="4" customWidth="1"/>
    <col min="10756" max="10756" width="15.5703125" style="4" customWidth="1"/>
    <col min="10757" max="11007" width="9.140625" style="4"/>
    <col min="11008" max="11008" width="29.28515625" style="4" customWidth="1"/>
    <col min="11009" max="11009" width="16.5703125" style="4" customWidth="1"/>
    <col min="11010" max="11010" width="13.42578125" style="4" customWidth="1"/>
    <col min="11011" max="11011" width="17" style="4" customWidth="1"/>
    <col min="11012" max="11012" width="15.5703125" style="4" customWidth="1"/>
    <col min="11013" max="11263" width="9.140625" style="4"/>
    <col min="11264" max="11264" width="29.28515625" style="4" customWidth="1"/>
    <col min="11265" max="11265" width="16.5703125" style="4" customWidth="1"/>
    <col min="11266" max="11266" width="13.42578125" style="4" customWidth="1"/>
    <col min="11267" max="11267" width="17" style="4" customWidth="1"/>
    <col min="11268" max="11268" width="15.5703125" style="4" customWidth="1"/>
    <col min="11269" max="11519" width="9.140625" style="4"/>
    <col min="11520" max="11520" width="29.28515625" style="4" customWidth="1"/>
    <col min="11521" max="11521" width="16.5703125" style="4" customWidth="1"/>
    <col min="11522" max="11522" width="13.42578125" style="4" customWidth="1"/>
    <col min="11523" max="11523" width="17" style="4" customWidth="1"/>
    <col min="11524" max="11524" width="15.5703125" style="4" customWidth="1"/>
    <col min="11525" max="11775" width="9.140625" style="4"/>
    <col min="11776" max="11776" width="29.28515625" style="4" customWidth="1"/>
    <col min="11777" max="11777" width="16.5703125" style="4" customWidth="1"/>
    <col min="11778" max="11778" width="13.42578125" style="4" customWidth="1"/>
    <col min="11779" max="11779" width="17" style="4" customWidth="1"/>
    <col min="11780" max="11780" width="15.5703125" style="4" customWidth="1"/>
    <col min="11781" max="12031" width="9.140625" style="4"/>
    <col min="12032" max="12032" width="29.28515625" style="4" customWidth="1"/>
    <col min="12033" max="12033" width="16.5703125" style="4" customWidth="1"/>
    <col min="12034" max="12034" width="13.42578125" style="4" customWidth="1"/>
    <col min="12035" max="12035" width="17" style="4" customWidth="1"/>
    <col min="12036" max="12036" width="15.5703125" style="4" customWidth="1"/>
    <col min="12037" max="12287" width="9.140625" style="4"/>
    <col min="12288" max="12288" width="29.28515625" style="4" customWidth="1"/>
    <col min="12289" max="12289" width="16.5703125" style="4" customWidth="1"/>
    <col min="12290" max="12290" width="13.42578125" style="4" customWidth="1"/>
    <col min="12291" max="12291" width="17" style="4" customWidth="1"/>
    <col min="12292" max="12292" width="15.5703125" style="4" customWidth="1"/>
    <col min="12293" max="12543" width="9.140625" style="4"/>
    <col min="12544" max="12544" width="29.28515625" style="4" customWidth="1"/>
    <col min="12545" max="12545" width="16.5703125" style="4" customWidth="1"/>
    <col min="12546" max="12546" width="13.42578125" style="4" customWidth="1"/>
    <col min="12547" max="12547" width="17" style="4" customWidth="1"/>
    <col min="12548" max="12548" width="15.5703125" style="4" customWidth="1"/>
    <col min="12549" max="12799" width="9.140625" style="4"/>
    <col min="12800" max="12800" width="29.28515625" style="4" customWidth="1"/>
    <col min="12801" max="12801" width="16.5703125" style="4" customWidth="1"/>
    <col min="12802" max="12802" width="13.42578125" style="4" customWidth="1"/>
    <col min="12803" max="12803" width="17" style="4" customWidth="1"/>
    <col min="12804" max="12804" width="15.5703125" style="4" customWidth="1"/>
    <col min="12805" max="13055" width="9.140625" style="4"/>
    <col min="13056" max="13056" width="29.28515625" style="4" customWidth="1"/>
    <col min="13057" max="13057" width="16.5703125" style="4" customWidth="1"/>
    <col min="13058" max="13058" width="13.42578125" style="4" customWidth="1"/>
    <col min="13059" max="13059" width="17" style="4" customWidth="1"/>
    <col min="13060" max="13060" width="15.5703125" style="4" customWidth="1"/>
    <col min="13061" max="13311" width="9.140625" style="4"/>
    <col min="13312" max="13312" width="29.28515625" style="4" customWidth="1"/>
    <col min="13313" max="13313" width="16.5703125" style="4" customWidth="1"/>
    <col min="13314" max="13314" width="13.42578125" style="4" customWidth="1"/>
    <col min="13315" max="13315" width="17" style="4" customWidth="1"/>
    <col min="13316" max="13316" width="15.5703125" style="4" customWidth="1"/>
    <col min="13317" max="13567" width="9.140625" style="4"/>
    <col min="13568" max="13568" width="29.28515625" style="4" customWidth="1"/>
    <col min="13569" max="13569" width="16.5703125" style="4" customWidth="1"/>
    <col min="13570" max="13570" width="13.42578125" style="4" customWidth="1"/>
    <col min="13571" max="13571" width="17" style="4" customWidth="1"/>
    <col min="13572" max="13572" width="15.5703125" style="4" customWidth="1"/>
    <col min="13573" max="13823" width="9.140625" style="4"/>
    <col min="13824" max="13824" width="29.28515625" style="4" customWidth="1"/>
    <col min="13825" max="13825" width="16.5703125" style="4" customWidth="1"/>
    <col min="13826" max="13826" width="13.42578125" style="4" customWidth="1"/>
    <col min="13827" max="13827" width="17" style="4" customWidth="1"/>
    <col min="13828" max="13828" width="15.5703125" style="4" customWidth="1"/>
    <col min="13829" max="14079" width="9.140625" style="4"/>
    <col min="14080" max="14080" width="29.28515625" style="4" customWidth="1"/>
    <col min="14081" max="14081" width="16.5703125" style="4" customWidth="1"/>
    <col min="14082" max="14082" width="13.42578125" style="4" customWidth="1"/>
    <col min="14083" max="14083" width="17" style="4" customWidth="1"/>
    <col min="14084" max="14084" width="15.5703125" style="4" customWidth="1"/>
    <col min="14085" max="14335" width="9.140625" style="4"/>
    <col min="14336" max="14336" width="29.28515625" style="4" customWidth="1"/>
    <col min="14337" max="14337" width="16.5703125" style="4" customWidth="1"/>
    <col min="14338" max="14338" width="13.42578125" style="4" customWidth="1"/>
    <col min="14339" max="14339" width="17" style="4" customWidth="1"/>
    <col min="14340" max="14340" width="15.5703125" style="4" customWidth="1"/>
    <col min="14341" max="14591" width="9.140625" style="4"/>
    <col min="14592" max="14592" width="29.28515625" style="4" customWidth="1"/>
    <col min="14593" max="14593" width="16.5703125" style="4" customWidth="1"/>
    <col min="14594" max="14594" width="13.42578125" style="4" customWidth="1"/>
    <col min="14595" max="14595" width="17" style="4" customWidth="1"/>
    <col min="14596" max="14596" width="15.5703125" style="4" customWidth="1"/>
    <col min="14597" max="14847" width="9.140625" style="4"/>
    <col min="14848" max="14848" width="29.28515625" style="4" customWidth="1"/>
    <col min="14849" max="14849" width="16.5703125" style="4" customWidth="1"/>
    <col min="14850" max="14850" width="13.42578125" style="4" customWidth="1"/>
    <col min="14851" max="14851" width="17" style="4" customWidth="1"/>
    <col min="14852" max="14852" width="15.5703125" style="4" customWidth="1"/>
    <col min="14853" max="15103" width="9.140625" style="4"/>
    <col min="15104" max="15104" width="29.28515625" style="4" customWidth="1"/>
    <col min="15105" max="15105" width="16.5703125" style="4" customWidth="1"/>
    <col min="15106" max="15106" width="13.42578125" style="4" customWidth="1"/>
    <col min="15107" max="15107" width="17" style="4" customWidth="1"/>
    <col min="15108" max="15108" width="15.5703125" style="4" customWidth="1"/>
    <col min="15109" max="15359" width="9.140625" style="4"/>
    <col min="15360" max="15360" width="29.28515625" style="4" customWidth="1"/>
    <col min="15361" max="15361" width="16.5703125" style="4" customWidth="1"/>
    <col min="15362" max="15362" width="13.42578125" style="4" customWidth="1"/>
    <col min="15363" max="15363" width="17" style="4" customWidth="1"/>
    <col min="15364" max="15364" width="15.5703125" style="4" customWidth="1"/>
    <col min="15365" max="15615" width="9.140625" style="4"/>
    <col min="15616" max="15616" width="29.28515625" style="4" customWidth="1"/>
    <col min="15617" max="15617" width="16.5703125" style="4" customWidth="1"/>
    <col min="15618" max="15618" width="13.42578125" style="4" customWidth="1"/>
    <col min="15619" max="15619" width="17" style="4" customWidth="1"/>
    <col min="15620" max="15620" width="15.5703125" style="4" customWidth="1"/>
    <col min="15621" max="15871" width="9.140625" style="4"/>
    <col min="15872" max="15872" width="29.28515625" style="4" customWidth="1"/>
    <col min="15873" max="15873" width="16.5703125" style="4" customWidth="1"/>
    <col min="15874" max="15874" width="13.42578125" style="4" customWidth="1"/>
    <col min="15875" max="15875" width="17" style="4" customWidth="1"/>
    <col min="15876" max="15876" width="15.5703125" style="4" customWidth="1"/>
    <col min="15877" max="16127" width="9.140625" style="4"/>
    <col min="16128" max="16128" width="29.28515625" style="4" customWidth="1"/>
    <col min="16129" max="16129" width="16.5703125" style="4" customWidth="1"/>
    <col min="16130" max="16130" width="13.42578125" style="4" customWidth="1"/>
    <col min="16131" max="16131" width="17" style="4" customWidth="1"/>
    <col min="16132" max="16132" width="15.5703125" style="4" customWidth="1"/>
    <col min="16133" max="16384" width="9.140625" style="4"/>
  </cols>
  <sheetData>
    <row r="1" spans="1:5" ht="18.75" x14ac:dyDescent="0.3">
      <c r="A1" s="36" t="s">
        <v>72</v>
      </c>
      <c r="B1" s="36"/>
      <c r="C1" s="36"/>
      <c r="D1" s="36"/>
      <c r="E1" s="36"/>
    </row>
    <row r="2" spans="1:5" x14ac:dyDescent="0.25">
      <c r="A2" s="38" t="s">
        <v>71</v>
      </c>
      <c r="B2" s="38"/>
      <c r="C2" s="38"/>
      <c r="D2" s="38"/>
      <c r="E2" s="38"/>
    </row>
    <row r="3" spans="1:5" ht="14.45" x14ac:dyDescent="0.3">
      <c r="A3" s="37"/>
      <c r="B3" s="37"/>
      <c r="C3" s="37"/>
      <c r="D3" s="37"/>
      <c r="E3" s="37"/>
    </row>
    <row r="4" spans="1:5" ht="35.450000000000003" customHeight="1" x14ac:dyDescent="0.35">
      <c r="A4" s="39" t="s">
        <v>73</v>
      </c>
      <c r="B4" s="39"/>
      <c r="C4" s="39"/>
      <c r="D4" s="39"/>
      <c r="E4" s="39"/>
    </row>
    <row r="5" spans="1:5" ht="18" customHeight="1" x14ac:dyDescent="0.3">
      <c r="A5" s="40" t="s">
        <v>70</v>
      </c>
      <c r="B5" s="40"/>
      <c r="C5" s="40"/>
      <c r="D5" s="40"/>
      <c r="E5" s="40"/>
    </row>
    <row r="6" spans="1:5" x14ac:dyDescent="0.25">
      <c r="A6" s="40" t="s">
        <v>74</v>
      </c>
      <c r="B6" s="40"/>
      <c r="C6" s="40"/>
      <c r="D6" s="40"/>
      <c r="E6" s="40"/>
    </row>
    <row r="7" spans="1:5" ht="15" customHeight="1" x14ac:dyDescent="0.25">
      <c r="A7" s="31"/>
      <c r="B7" s="31"/>
      <c r="C7" s="31"/>
      <c r="D7" s="31"/>
      <c r="E7" s="31"/>
    </row>
    <row r="8" spans="1:5" ht="15" customHeight="1" x14ac:dyDescent="0.25">
      <c r="A8" s="35" t="s">
        <v>1</v>
      </c>
      <c r="B8" s="33" t="s">
        <v>2</v>
      </c>
      <c r="C8" s="32" t="s">
        <v>64</v>
      </c>
      <c r="D8" s="34" t="s">
        <v>65</v>
      </c>
      <c r="E8" s="34" t="s">
        <v>66</v>
      </c>
    </row>
    <row r="9" spans="1:5" ht="15" customHeight="1" x14ac:dyDescent="0.25">
      <c r="A9" s="35"/>
      <c r="B9" s="33"/>
      <c r="C9" s="32"/>
      <c r="D9" s="34"/>
      <c r="E9" s="34"/>
    </row>
    <row r="10" spans="1:5" ht="15" customHeight="1" x14ac:dyDescent="0.25">
      <c r="A10" s="12" t="s">
        <v>3</v>
      </c>
      <c r="B10" s="3"/>
      <c r="C10" s="5"/>
      <c r="D10" s="6"/>
      <c r="E10" s="10"/>
    </row>
    <row r="11" spans="1:5" ht="15" customHeight="1" x14ac:dyDescent="0.25">
      <c r="A11" s="15" t="s">
        <v>4</v>
      </c>
      <c r="B11" s="15" t="s">
        <v>5</v>
      </c>
      <c r="C11" s="16">
        <v>6.9799999999999998E-15</v>
      </c>
      <c r="D11" s="16">
        <v>3.7999999999999998E-11</v>
      </c>
      <c r="E11" s="16">
        <v>1.84E-4</v>
      </c>
    </row>
    <row r="12" spans="1:5" ht="15" customHeight="1" thickBot="1" x14ac:dyDescent="0.3">
      <c r="A12" s="23"/>
      <c r="B12" s="24"/>
      <c r="C12" s="25"/>
      <c r="D12" s="26" t="s">
        <v>6</v>
      </c>
      <c r="E12" s="27">
        <v>1.84E-4</v>
      </c>
    </row>
    <row r="13" spans="1:5" ht="15" customHeight="1" thickTop="1" x14ac:dyDescent="0.25">
      <c r="A13" s="12" t="s">
        <v>7</v>
      </c>
      <c r="B13" s="3"/>
      <c r="C13" s="5"/>
      <c r="D13" s="6"/>
      <c r="E13" s="10"/>
    </row>
    <row r="14" spans="1:5" ht="15" customHeight="1" x14ac:dyDescent="0.25">
      <c r="A14" s="15" t="s">
        <v>8</v>
      </c>
      <c r="B14" s="15" t="s">
        <v>57</v>
      </c>
      <c r="C14" s="16">
        <f>33.8*10^6/((3.24*10^9)*10^6/35.3147)</f>
        <v>3.6840643827160498E-7</v>
      </c>
      <c r="D14" s="16">
        <v>2.1E-7</v>
      </c>
      <c r="E14" s="16">
        <f>C14/D14</f>
        <v>1.7543163727219284</v>
      </c>
    </row>
    <row r="15" spans="1:5" ht="15" customHeight="1" thickBot="1" x14ac:dyDescent="0.3">
      <c r="A15" s="23" t="s">
        <v>0</v>
      </c>
      <c r="B15" s="24"/>
      <c r="C15" s="25"/>
      <c r="D15" s="26" t="s">
        <v>6</v>
      </c>
      <c r="E15" s="27">
        <f>E14</f>
        <v>1.7543163727219284</v>
      </c>
    </row>
    <row r="16" spans="1:5" ht="15" customHeight="1" thickTop="1" x14ac:dyDescent="0.25">
      <c r="A16" s="12" t="s">
        <v>9</v>
      </c>
      <c r="B16" s="3"/>
      <c r="C16" s="5"/>
      <c r="D16" s="6"/>
      <c r="E16" s="10"/>
    </row>
    <row r="17" spans="1:5" ht="15" customHeight="1" x14ac:dyDescent="0.25">
      <c r="A17" s="15" t="s">
        <v>10</v>
      </c>
      <c r="B17" s="15" t="s">
        <v>11</v>
      </c>
      <c r="C17" s="16">
        <v>3.5900000000000002E-17</v>
      </c>
      <c r="D17" s="16">
        <v>4.0000000000000001E-13</v>
      </c>
      <c r="E17" s="16">
        <v>8.9800000000000001E-5</v>
      </c>
    </row>
    <row r="18" spans="1:5" ht="15" customHeight="1" x14ac:dyDescent="0.25">
      <c r="A18" s="19" t="s">
        <v>10</v>
      </c>
      <c r="B18" s="19" t="s">
        <v>12</v>
      </c>
      <c r="C18" s="20">
        <v>3.6399999999999997E-17</v>
      </c>
      <c r="D18" s="20">
        <v>4.7000000000000002E-13</v>
      </c>
      <c r="E18" s="20">
        <v>7.75E-5</v>
      </c>
    </row>
    <row r="19" spans="1:5" ht="15" customHeight="1" x14ac:dyDescent="0.25">
      <c r="A19" s="15" t="s">
        <v>10</v>
      </c>
      <c r="B19" s="15" t="s">
        <v>13</v>
      </c>
      <c r="C19" s="16">
        <v>3.2300000000000001E-18</v>
      </c>
      <c r="D19" s="16">
        <v>3.7E-14</v>
      </c>
      <c r="E19" s="16">
        <v>8.7200000000000005E-5</v>
      </c>
    </row>
    <row r="20" spans="1:5" ht="15" customHeight="1" x14ac:dyDescent="0.25">
      <c r="A20" s="19" t="s">
        <v>10</v>
      </c>
      <c r="B20" s="19" t="s">
        <v>14</v>
      </c>
      <c r="C20" s="20">
        <v>7.9899999999999999E-18</v>
      </c>
      <c r="D20" s="20">
        <v>3.4E-14</v>
      </c>
      <c r="E20" s="20">
        <v>2.3499999999999999E-4</v>
      </c>
    </row>
    <row r="21" spans="1:5" ht="15" customHeight="1" x14ac:dyDescent="0.25">
      <c r="A21" s="15" t="s">
        <v>10</v>
      </c>
      <c r="B21" s="15" t="s">
        <v>15</v>
      </c>
      <c r="C21" s="16">
        <v>2.38E-17</v>
      </c>
      <c r="D21" s="16">
        <v>4.1000000000000002E-14</v>
      </c>
      <c r="E21" s="16">
        <v>5.8E-4</v>
      </c>
    </row>
    <row r="22" spans="1:5" ht="15" customHeight="1" x14ac:dyDescent="0.25">
      <c r="A22" s="13" t="s">
        <v>0</v>
      </c>
      <c r="B22" s="3"/>
      <c r="C22" s="5"/>
      <c r="D22" s="17" t="s">
        <v>6</v>
      </c>
      <c r="E22" s="18">
        <v>1.07E-3</v>
      </c>
    </row>
    <row r="23" spans="1:5" ht="15" customHeight="1" x14ac:dyDescent="0.25">
      <c r="A23" s="13" t="s">
        <v>0</v>
      </c>
      <c r="B23" s="3"/>
      <c r="C23" s="3"/>
      <c r="D23" s="3"/>
      <c r="E23" s="11"/>
    </row>
    <row r="24" spans="1:5" ht="15" customHeight="1" x14ac:dyDescent="0.25">
      <c r="A24" s="15" t="s">
        <v>16</v>
      </c>
      <c r="B24" s="15" t="s">
        <v>17</v>
      </c>
      <c r="C24" s="16">
        <v>2.0200000000000001E-15</v>
      </c>
      <c r="D24" s="16">
        <v>2.5000000000000001E-11</v>
      </c>
      <c r="E24" s="16">
        <v>8.0799999999999999E-5</v>
      </c>
    </row>
    <row r="25" spans="1:5" ht="15" customHeight="1" x14ac:dyDescent="0.25">
      <c r="A25" s="19" t="s">
        <v>16</v>
      </c>
      <c r="B25" s="19" t="s">
        <v>5</v>
      </c>
      <c r="C25" s="20">
        <f>2*0.0000000000000684</f>
        <v>1.3680000000000001E-13</v>
      </c>
      <c r="D25" s="20">
        <v>3.7999999999999998E-11</v>
      </c>
      <c r="E25" s="20">
        <v>1.8E-3</v>
      </c>
    </row>
    <row r="26" spans="1:5" ht="15" customHeight="1" x14ac:dyDescent="0.25">
      <c r="A26" s="15" t="s">
        <v>16</v>
      </c>
      <c r="B26" s="15" t="s">
        <v>18</v>
      </c>
      <c r="C26" s="16">
        <v>4.4800000000000002E-15</v>
      </c>
      <c r="D26" s="16">
        <v>9.7999999999999998E-11</v>
      </c>
      <c r="E26" s="16">
        <v>4.57E-5</v>
      </c>
    </row>
    <row r="27" spans="1:5" ht="15" customHeight="1" x14ac:dyDescent="0.25">
      <c r="A27" s="19" t="s">
        <v>16</v>
      </c>
      <c r="B27" s="19" t="s">
        <v>11</v>
      </c>
      <c r="C27" s="20">
        <v>1.4399999999999999E-15</v>
      </c>
      <c r="D27" s="20">
        <v>4.0000000000000001E-13</v>
      </c>
      <c r="E27" s="20">
        <v>3.6099999999999999E-3</v>
      </c>
    </row>
    <row r="28" spans="1:5" ht="15" customHeight="1" x14ac:dyDescent="0.25">
      <c r="A28" s="15" t="s">
        <v>16</v>
      </c>
      <c r="B28" s="15" t="s">
        <v>19</v>
      </c>
      <c r="C28" s="16">
        <v>1.17E-16</v>
      </c>
      <c r="D28" s="16">
        <v>4.5E-13</v>
      </c>
      <c r="E28" s="16">
        <v>2.5999999999999998E-4</v>
      </c>
    </row>
    <row r="29" spans="1:5" ht="15" customHeight="1" x14ac:dyDescent="0.25">
      <c r="A29" s="19" t="s">
        <v>16</v>
      </c>
      <c r="B29" s="19" t="s">
        <v>12</v>
      </c>
      <c r="C29" s="20">
        <v>4.0299999999999996E-15</v>
      </c>
      <c r="D29" s="20">
        <v>4.7000000000000002E-13</v>
      </c>
      <c r="E29" s="20">
        <v>8.5800000000000008E-3</v>
      </c>
    </row>
    <row r="30" spans="1:5" ht="15" customHeight="1" x14ac:dyDescent="0.25">
      <c r="A30" s="15" t="s">
        <v>16</v>
      </c>
      <c r="B30" s="15" t="s">
        <v>13</v>
      </c>
      <c r="C30" s="16">
        <v>1.6300000000000001E-16</v>
      </c>
      <c r="D30" s="16">
        <v>3.7E-14</v>
      </c>
      <c r="E30" s="16">
        <v>4.4000000000000003E-3</v>
      </c>
    </row>
    <row r="31" spans="1:5" ht="15" customHeight="1" x14ac:dyDescent="0.25">
      <c r="A31" s="19" t="s">
        <v>16</v>
      </c>
      <c r="B31" s="19" t="s">
        <v>14</v>
      </c>
      <c r="C31" s="20">
        <v>2.9799999999999999E-15</v>
      </c>
      <c r="D31" s="20">
        <v>3.4E-14</v>
      </c>
      <c r="E31" s="20">
        <v>8.7800000000000003E-2</v>
      </c>
    </row>
    <row r="32" spans="1:5" ht="15" customHeight="1" x14ac:dyDescent="0.25">
      <c r="A32" s="15" t="s">
        <v>16</v>
      </c>
      <c r="B32" s="15" t="s">
        <v>15</v>
      </c>
      <c r="C32" s="16">
        <v>4.0200000000000002E-16</v>
      </c>
      <c r="D32" s="16">
        <v>4.1000000000000002E-14</v>
      </c>
      <c r="E32" s="16">
        <v>9.7999999999999997E-3</v>
      </c>
    </row>
    <row r="33" spans="1:5" ht="15" customHeight="1" x14ac:dyDescent="0.25">
      <c r="A33" s="19" t="s">
        <v>16</v>
      </c>
      <c r="B33" s="19" t="s">
        <v>20</v>
      </c>
      <c r="C33" s="20">
        <v>5.8999999999999997E-17</v>
      </c>
      <c r="D33" s="20">
        <v>6.8999999999999996E-14</v>
      </c>
      <c r="E33" s="20">
        <v>8.5499999999999997E-4</v>
      </c>
    </row>
    <row r="34" spans="1:5" ht="15" customHeight="1" x14ac:dyDescent="0.25">
      <c r="A34" s="13" t="s">
        <v>0</v>
      </c>
      <c r="B34" s="3"/>
      <c r="C34" s="5"/>
      <c r="D34" s="17" t="s">
        <v>6</v>
      </c>
      <c r="E34" s="18">
        <v>0.11700000000000001</v>
      </c>
    </row>
    <row r="35" spans="1:5" ht="15" customHeight="1" x14ac:dyDescent="0.25">
      <c r="A35" s="13" t="s">
        <v>0</v>
      </c>
      <c r="B35" s="3"/>
      <c r="C35" s="3"/>
      <c r="D35" s="3"/>
      <c r="E35" s="11"/>
    </row>
    <row r="36" spans="1:5" ht="15" customHeight="1" x14ac:dyDescent="0.25">
      <c r="A36" s="15" t="s">
        <v>21</v>
      </c>
      <c r="B36" s="15" t="s">
        <v>11</v>
      </c>
      <c r="C36" s="16">
        <v>6.0000000000000001E-17</v>
      </c>
      <c r="D36" s="16">
        <v>4.0000000000000001E-13</v>
      </c>
      <c r="E36" s="16">
        <v>1.4999999999999999E-4</v>
      </c>
    </row>
    <row r="37" spans="1:5" ht="15" customHeight="1" x14ac:dyDescent="0.25">
      <c r="A37" s="19" t="s">
        <v>21</v>
      </c>
      <c r="B37" s="19" t="s">
        <v>12</v>
      </c>
      <c r="C37" s="20">
        <v>5.35E-17</v>
      </c>
      <c r="D37" s="20">
        <v>4.7000000000000002E-13</v>
      </c>
      <c r="E37" s="20">
        <v>1.1400000000000001E-4</v>
      </c>
    </row>
    <row r="38" spans="1:5" ht="15" customHeight="1" x14ac:dyDescent="0.25">
      <c r="A38" s="15" t="s">
        <v>21</v>
      </c>
      <c r="B38" s="15" t="s">
        <v>14</v>
      </c>
      <c r="C38" s="16">
        <v>7.4099999999999999E-18</v>
      </c>
      <c r="D38" s="16">
        <v>3.4E-14</v>
      </c>
      <c r="E38" s="16">
        <v>2.1800000000000001E-4</v>
      </c>
    </row>
    <row r="39" spans="1:5" ht="15" customHeight="1" x14ac:dyDescent="0.25">
      <c r="A39" s="19" t="s">
        <v>21</v>
      </c>
      <c r="B39" s="19" t="s">
        <v>15</v>
      </c>
      <c r="C39" s="21">
        <v>3.0699999999999998E-17</v>
      </c>
      <c r="D39" s="20">
        <v>4.1000000000000002E-14</v>
      </c>
      <c r="E39" s="20">
        <v>7.4799999999999997E-4</v>
      </c>
    </row>
    <row r="40" spans="1:5" ht="15" customHeight="1" thickBot="1" x14ac:dyDescent="0.3">
      <c r="A40" s="23" t="s">
        <v>0</v>
      </c>
      <c r="B40" s="24"/>
      <c r="C40" s="25"/>
      <c r="D40" s="26" t="s">
        <v>6</v>
      </c>
      <c r="E40" s="27">
        <v>1.23E-3</v>
      </c>
    </row>
    <row r="41" spans="1:5" ht="15" customHeight="1" thickTop="1" x14ac:dyDescent="0.25">
      <c r="A41" s="12" t="s">
        <v>22</v>
      </c>
      <c r="B41" s="3"/>
      <c r="C41" s="5"/>
      <c r="D41" s="6"/>
      <c r="E41" s="10"/>
    </row>
    <row r="42" spans="1:5" ht="15" customHeight="1" x14ac:dyDescent="0.25">
      <c r="A42" s="15" t="s">
        <v>63</v>
      </c>
      <c r="B42" s="15" t="s">
        <v>18</v>
      </c>
      <c r="C42" s="16">
        <v>4.97E-13</v>
      </c>
      <c r="D42" s="16">
        <v>9.7999999999999998E-11</v>
      </c>
      <c r="E42" s="16">
        <v>5.0699999999999999E-3</v>
      </c>
    </row>
    <row r="43" spans="1:5" ht="15" customHeight="1" x14ac:dyDescent="0.25">
      <c r="A43" s="19" t="s">
        <v>63</v>
      </c>
      <c r="B43" s="19" t="s">
        <v>11</v>
      </c>
      <c r="C43" s="20">
        <v>1.03E-16</v>
      </c>
      <c r="D43" s="20">
        <v>4.0000000000000001E-13</v>
      </c>
      <c r="E43" s="20">
        <v>2.5700000000000001E-4</v>
      </c>
    </row>
    <row r="44" spans="1:5" ht="15" customHeight="1" x14ac:dyDescent="0.25">
      <c r="A44" s="15" t="s">
        <v>63</v>
      </c>
      <c r="B44" s="15" t="s">
        <v>12</v>
      </c>
      <c r="C44" s="16">
        <v>8.4400000000000001E-17</v>
      </c>
      <c r="D44" s="16">
        <v>4.7000000000000002E-13</v>
      </c>
      <c r="E44" s="16">
        <v>1.7899999999999999E-4</v>
      </c>
    </row>
    <row r="45" spans="1:5" ht="15" customHeight="1" x14ac:dyDescent="0.25">
      <c r="A45" s="19" t="s">
        <v>63</v>
      </c>
      <c r="B45" s="19" t="s">
        <v>15</v>
      </c>
      <c r="C45" s="20">
        <v>4.5100000000000002E-17</v>
      </c>
      <c r="D45" s="20">
        <v>4.1000000000000002E-14</v>
      </c>
      <c r="E45" s="20">
        <v>1.1000000000000001E-3</v>
      </c>
    </row>
    <row r="46" spans="1:5" ht="15" customHeight="1" x14ac:dyDescent="0.25">
      <c r="A46" s="28"/>
      <c r="B46" s="29"/>
      <c r="C46" s="30"/>
      <c r="D46" s="17" t="s">
        <v>6</v>
      </c>
      <c r="E46" s="18">
        <v>6.6100000000000004E-3</v>
      </c>
    </row>
    <row r="47" spans="1:5" ht="15" customHeight="1" x14ac:dyDescent="0.25">
      <c r="A47" s="15" t="s">
        <v>23</v>
      </c>
      <c r="B47" s="15" t="s">
        <v>17</v>
      </c>
      <c r="C47" s="16">
        <v>2.04E-15</v>
      </c>
      <c r="D47" s="16">
        <v>2.5000000000000001E-11</v>
      </c>
      <c r="E47" s="16">
        <v>8.1699999999999994E-5</v>
      </c>
    </row>
    <row r="48" spans="1:5" ht="15" customHeight="1" x14ac:dyDescent="0.25">
      <c r="A48" s="19" t="s">
        <v>23</v>
      </c>
      <c r="B48" s="19" t="s">
        <v>5</v>
      </c>
      <c r="C48" s="20">
        <f>2*0.000000000000226</f>
        <v>4.5199999999999999E-13</v>
      </c>
      <c r="D48" s="20">
        <v>3.7999999999999998E-11</v>
      </c>
      <c r="E48" s="20">
        <v>5.9500000000000004E-3</v>
      </c>
    </row>
    <row r="49" spans="1:5" ht="15" customHeight="1" x14ac:dyDescent="0.25">
      <c r="A49" s="15" t="s">
        <v>23</v>
      </c>
      <c r="B49" s="15" t="s">
        <v>24</v>
      </c>
      <c r="C49" s="16">
        <v>2.7E-16</v>
      </c>
      <c r="D49" s="16">
        <v>2.8000000000000002E-13</v>
      </c>
      <c r="E49" s="16">
        <v>9.6299999999999999E-4</v>
      </c>
    </row>
    <row r="50" spans="1:5" ht="15" customHeight="1" x14ac:dyDescent="0.25">
      <c r="A50" s="19" t="s">
        <v>23</v>
      </c>
      <c r="B50" s="19" t="s">
        <v>25</v>
      </c>
      <c r="C50" s="20">
        <v>1.3E-17</v>
      </c>
      <c r="D50" s="20">
        <v>1.6E-13</v>
      </c>
      <c r="E50" s="20">
        <v>8.1100000000000006E-5</v>
      </c>
    </row>
    <row r="51" spans="1:5" ht="15" customHeight="1" x14ac:dyDescent="0.25">
      <c r="A51" s="15" t="s">
        <v>23</v>
      </c>
      <c r="B51" s="15" t="s">
        <v>11</v>
      </c>
      <c r="C51" s="16">
        <v>8.1599999999999997E-17</v>
      </c>
      <c r="D51" s="16">
        <v>4.0000000000000001E-13</v>
      </c>
      <c r="E51" s="16">
        <v>2.04E-4</v>
      </c>
    </row>
    <row r="52" spans="1:5" ht="15" customHeight="1" x14ac:dyDescent="0.25">
      <c r="A52" s="19" t="s">
        <v>23</v>
      </c>
      <c r="B52" s="19" t="s">
        <v>19</v>
      </c>
      <c r="C52" s="20">
        <v>9.0100000000000006E-18</v>
      </c>
      <c r="D52" s="20">
        <v>4.5E-13</v>
      </c>
      <c r="E52" s="20">
        <v>2.0000000000000002E-5</v>
      </c>
    </row>
    <row r="53" spans="1:5" ht="15" customHeight="1" x14ac:dyDescent="0.25">
      <c r="A53" s="15" t="s">
        <v>23</v>
      </c>
      <c r="B53" s="15" t="s">
        <v>12</v>
      </c>
      <c r="C53" s="16">
        <v>8.3099999999999997E-17</v>
      </c>
      <c r="D53" s="16">
        <v>4.7000000000000002E-13</v>
      </c>
      <c r="E53" s="16">
        <v>1.7699999999999999E-4</v>
      </c>
    </row>
    <row r="54" spans="1:5" ht="15" customHeight="1" x14ac:dyDescent="0.25">
      <c r="A54" s="19" t="s">
        <v>23</v>
      </c>
      <c r="B54" s="19" t="s">
        <v>13</v>
      </c>
      <c r="C54" s="20">
        <v>2.4399999999999998E-15</v>
      </c>
      <c r="D54" s="20">
        <v>3.7E-14</v>
      </c>
      <c r="E54" s="20">
        <v>6.6000000000000003E-2</v>
      </c>
    </row>
    <row r="55" spans="1:5" ht="15" customHeight="1" x14ac:dyDescent="0.25">
      <c r="A55" s="15" t="s">
        <v>23</v>
      </c>
      <c r="B55" s="15" t="s">
        <v>14</v>
      </c>
      <c r="C55" s="16">
        <v>1.31E-15</v>
      </c>
      <c r="D55" s="16">
        <v>3.4E-14</v>
      </c>
      <c r="E55" s="16">
        <v>3.85E-2</v>
      </c>
    </row>
    <row r="56" spans="1:5" ht="15" customHeight="1" x14ac:dyDescent="0.25">
      <c r="A56" s="19" t="s">
        <v>23</v>
      </c>
      <c r="B56" s="19" t="s">
        <v>15</v>
      </c>
      <c r="C56" s="20">
        <v>2.2300000000000002E-16</v>
      </c>
      <c r="D56" s="20">
        <v>4.1000000000000002E-14</v>
      </c>
      <c r="E56" s="20">
        <v>5.4400000000000004E-3</v>
      </c>
    </row>
    <row r="57" spans="1:5" ht="15" customHeight="1" x14ac:dyDescent="0.25">
      <c r="A57" s="15" t="s">
        <v>23</v>
      </c>
      <c r="B57" s="15" t="s">
        <v>20</v>
      </c>
      <c r="C57" s="16">
        <v>2.5599999999999999E-17</v>
      </c>
      <c r="D57" s="16">
        <v>6.8999999999999996E-14</v>
      </c>
      <c r="E57" s="16">
        <v>3.6999999999999999E-4</v>
      </c>
    </row>
    <row r="58" spans="1:5" ht="15" customHeight="1" x14ac:dyDescent="0.25">
      <c r="A58" s="19" t="s">
        <v>23</v>
      </c>
      <c r="B58" s="19" t="s">
        <v>55</v>
      </c>
      <c r="C58" s="20">
        <f>0.208/(3.62*10^9)</f>
        <v>5.7458563535911603E-11</v>
      </c>
      <c r="D58" s="20">
        <v>6.6E-10</v>
      </c>
      <c r="E58" s="20">
        <f>C58/D58</f>
        <v>8.7058429599866066E-2</v>
      </c>
    </row>
    <row r="59" spans="1:5" ht="15" customHeight="1" x14ac:dyDescent="0.25">
      <c r="A59" s="15" t="s">
        <v>23</v>
      </c>
      <c r="B59" s="15" t="s">
        <v>56</v>
      </c>
      <c r="C59" s="16">
        <f>6457/(3.62*10^9)</f>
        <v>1.7837016574585635E-6</v>
      </c>
      <c r="D59" s="16">
        <v>3.5999999999999998E-6</v>
      </c>
      <c r="E59" s="16">
        <f>C59/D59</f>
        <v>0.49547268262737876</v>
      </c>
    </row>
    <row r="60" spans="1:5" ht="15" customHeight="1" x14ac:dyDescent="0.25">
      <c r="A60" s="19" t="s">
        <v>23</v>
      </c>
      <c r="B60" s="19" t="s">
        <v>57</v>
      </c>
      <c r="C60" s="20">
        <f>73.75/(3.62*10^9)</f>
        <v>2.0372928176795579E-8</v>
      </c>
      <c r="D60" s="20">
        <v>2.1E-7</v>
      </c>
      <c r="E60" s="20">
        <f>C60/D60</f>
        <v>9.7013943699026564E-2</v>
      </c>
    </row>
    <row r="61" spans="1:5" ht="15" customHeight="1" thickBot="1" x14ac:dyDescent="0.3">
      <c r="A61" s="23" t="s">
        <v>0</v>
      </c>
      <c r="B61" s="24"/>
      <c r="C61" s="25"/>
      <c r="D61" s="26" t="s">
        <v>6</v>
      </c>
      <c r="E61" s="27">
        <f>SUM(E47:E60)</f>
        <v>0.79733185592627143</v>
      </c>
    </row>
    <row r="62" spans="1:5" ht="15" customHeight="1" thickTop="1" x14ac:dyDescent="0.25">
      <c r="A62" s="12" t="s">
        <v>26</v>
      </c>
      <c r="B62" s="3"/>
      <c r="C62" s="5"/>
      <c r="D62" s="6"/>
      <c r="E62" s="10"/>
    </row>
    <row r="63" spans="1:5" ht="15" customHeight="1" x14ac:dyDescent="0.25">
      <c r="A63" s="15" t="s">
        <v>27</v>
      </c>
      <c r="B63" s="15" t="s">
        <v>12</v>
      </c>
      <c r="C63" s="16">
        <v>6.4099999999999996E-17</v>
      </c>
      <c r="D63" s="16">
        <v>4.7000000000000002E-13</v>
      </c>
      <c r="E63" s="16">
        <v>1.36E-4</v>
      </c>
    </row>
    <row r="64" spans="1:5" ht="15" customHeight="1" x14ac:dyDescent="0.25">
      <c r="A64" s="13"/>
      <c r="B64" s="3"/>
      <c r="C64" s="5"/>
      <c r="D64" s="17" t="s">
        <v>6</v>
      </c>
      <c r="E64" s="18">
        <v>1.36E-4</v>
      </c>
    </row>
    <row r="65" spans="1:5" ht="15" customHeight="1" x14ac:dyDescent="0.25">
      <c r="A65" s="13" t="s">
        <v>0</v>
      </c>
      <c r="B65" s="3"/>
      <c r="C65" s="3"/>
      <c r="D65" s="3"/>
      <c r="E65" s="11"/>
    </row>
    <row r="66" spans="1:5" ht="15" customHeight="1" x14ac:dyDescent="0.25">
      <c r="A66" s="15" t="s">
        <v>28</v>
      </c>
      <c r="B66" s="15" t="s">
        <v>11</v>
      </c>
      <c r="C66" s="16">
        <v>7.9100000000000006E-17</v>
      </c>
      <c r="D66" s="16">
        <v>4.0000000000000001E-13</v>
      </c>
      <c r="E66" s="16">
        <v>1.9799999999999999E-4</v>
      </c>
    </row>
    <row r="67" spans="1:5" ht="15" customHeight="1" x14ac:dyDescent="0.25">
      <c r="A67" s="19" t="s">
        <v>28</v>
      </c>
      <c r="B67" s="19" t="s">
        <v>12</v>
      </c>
      <c r="C67" s="20">
        <v>8.98E-17</v>
      </c>
      <c r="D67" s="20">
        <v>4.7000000000000002E-13</v>
      </c>
      <c r="E67" s="20">
        <v>1.9100000000000001E-4</v>
      </c>
    </row>
    <row r="68" spans="1:5" ht="15" customHeight="1" thickBot="1" x14ac:dyDescent="0.3">
      <c r="A68" s="23"/>
      <c r="B68" s="24"/>
      <c r="C68" s="25"/>
      <c r="D68" s="26" t="s">
        <v>6</v>
      </c>
      <c r="E68" s="27">
        <v>3.8900000000000002E-4</v>
      </c>
    </row>
    <row r="69" spans="1:5" ht="15" customHeight="1" thickTop="1" x14ac:dyDescent="0.25">
      <c r="A69" s="12" t="s">
        <v>29</v>
      </c>
      <c r="B69" s="3"/>
      <c r="C69" s="5"/>
      <c r="D69" s="6"/>
      <c r="E69" s="10"/>
    </row>
    <row r="70" spans="1:5" ht="15" customHeight="1" x14ac:dyDescent="0.25">
      <c r="A70" s="15" t="s">
        <v>30</v>
      </c>
      <c r="B70" s="15" t="s">
        <v>57</v>
      </c>
      <c r="C70" s="16">
        <v>3.65E-7</v>
      </c>
      <c r="D70" s="16">
        <v>2.1E-7</v>
      </c>
      <c r="E70" s="16">
        <f>C70/D70</f>
        <v>1.7380952380952381</v>
      </c>
    </row>
    <row r="71" spans="1:5" ht="15" customHeight="1" x14ac:dyDescent="0.25">
      <c r="A71" s="13"/>
      <c r="B71" s="3"/>
      <c r="C71" s="5"/>
      <c r="D71" s="17" t="s">
        <v>6</v>
      </c>
      <c r="E71" s="18">
        <f>E70</f>
        <v>1.7380952380952381</v>
      </c>
    </row>
    <row r="72" spans="1:5" ht="15" customHeight="1" x14ac:dyDescent="0.25">
      <c r="A72" s="13" t="s">
        <v>0</v>
      </c>
      <c r="B72" s="3"/>
      <c r="C72" s="3"/>
      <c r="D72" s="3"/>
      <c r="E72" s="11"/>
    </row>
    <row r="73" spans="1:5" ht="15" customHeight="1" x14ac:dyDescent="0.25">
      <c r="A73" s="15" t="s">
        <v>31</v>
      </c>
      <c r="B73" s="15" t="s">
        <v>24</v>
      </c>
      <c r="C73" s="16">
        <v>2.2999999999999999E-16</v>
      </c>
      <c r="D73" s="16">
        <v>2.8000000000000002E-13</v>
      </c>
      <c r="E73" s="16">
        <v>8.2200000000000003E-4</v>
      </c>
    </row>
    <row r="74" spans="1:5" ht="15" customHeight="1" x14ac:dyDescent="0.25">
      <c r="A74" s="19" t="s">
        <v>31</v>
      </c>
      <c r="B74" s="19" t="s">
        <v>25</v>
      </c>
      <c r="C74" s="20">
        <v>6.78E-17</v>
      </c>
      <c r="D74" s="20">
        <v>1.6E-13</v>
      </c>
      <c r="E74" s="20">
        <v>4.2400000000000001E-4</v>
      </c>
    </row>
    <row r="75" spans="1:5" ht="15" customHeight="1" x14ac:dyDescent="0.25">
      <c r="A75" s="15" t="s">
        <v>31</v>
      </c>
      <c r="B75" s="15" t="s">
        <v>11</v>
      </c>
      <c r="C75" s="16">
        <v>7.9900000000000002E-17</v>
      </c>
      <c r="D75" s="16">
        <v>4.0000000000000001E-13</v>
      </c>
      <c r="E75" s="16">
        <v>2.0000000000000001E-4</v>
      </c>
    </row>
    <row r="76" spans="1:5" ht="15" customHeight="1" x14ac:dyDescent="0.25">
      <c r="A76" s="19" t="s">
        <v>31</v>
      </c>
      <c r="B76" s="19" t="s">
        <v>12</v>
      </c>
      <c r="C76" s="20">
        <v>7.4099999999999999E-17</v>
      </c>
      <c r="D76" s="20">
        <v>4.7000000000000002E-13</v>
      </c>
      <c r="E76" s="20">
        <v>1.5799999999999999E-4</v>
      </c>
    </row>
    <row r="77" spans="1:5" ht="15" customHeight="1" x14ac:dyDescent="0.25">
      <c r="A77" s="15" t="s">
        <v>31</v>
      </c>
      <c r="B77" s="15" t="s">
        <v>13</v>
      </c>
      <c r="C77" s="16">
        <v>1.4800000000000001E-17</v>
      </c>
      <c r="D77" s="16">
        <v>3.7E-14</v>
      </c>
      <c r="E77" s="16">
        <v>4.0099999999999999E-4</v>
      </c>
    </row>
    <row r="78" spans="1:5" ht="15" customHeight="1" x14ac:dyDescent="0.25">
      <c r="A78" s="19" t="s">
        <v>31</v>
      </c>
      <c r="B78" s="19" t="s">
        <v>14</v>
      </c>
      <c r="C78" s="20">
        <v>1.44E-17</v>
      </c>
      <c r="D78" s="20">
        <v>3.4E-14</v>
      </c>
      <c r="E78" s="20">
        <v>4.2400000000000001E-4</v>
      </c>
    </row>
    <row r="79" spans="1:5" ht="15" customHeight="1" thickBot="1" x14ac:dyDescent="0.3">
      <c r="A79" s="23" t="s">
        <v>0</v>
      </c>
      <c r="B79" s="24"/>
      <c r="C79" s="25"/>
      <c r="D79" s="26" t="s">
        <v>6</v>
      </c>
      <c r="E79" s="27">
        <v>2.4299999999999999E-3</v>
      </c>
    </row>
    <row r="80" spans="1:5" ht="15" customHeight="1" thickTop="1" x14ac:dyDescent="0.25">
      <c r="A80" s="12" t="s">
        <v>32</v>
      </c>
      <c r="B80" s="3"/>
      <c r="C80" s="5"/>
      <c r="D80" s="6"/>
      <c r="E80" s="10"/>
    </row>
    <row r="81" spans="1:5" ht="15" customHeight="1" x14ac:dyDescent="0.25">
      <c r="A81" s="15" t="s">
        <v>33</v>
      </c>
      <c r="B81" s="15" t="s">
        <v>57</v>
      </c>
      <c r="C81" s="16">
        <f>0.000000365</f>
        <v>3.65E-7</v>
      </c>
      <c r="D81" s="16">
        <v>2.1E-7</v>
      </c>
      <c r="E81" s="16">
        <f>C81/D81</f>
        <v>1.7380952380952381</v>
      </c>
    </row>
    <row r="82" spans="1:5" ht="15" customHeight="1" x14ac:dyDescent="0.25">
      <c r="A82" s="19" t="s">
        <v>33</v>
      </c>
      <c r="B82" s="19" t="s">
        <v>18</v>
      </c>
      <c r="C82" s="20">
        <v>7.6700000000000004E-14</v>
      </c>
      <c r="D82" s="20">
        <v>9.7999999999999998E-11</v>
      </c>
      <c r="E82" s="20">
        <v>7.8299999999999995E-4</v>
      </c>
    </row>
    <row r="83" spans="1:5" ht="15" customHeight="1" x14ac:dyDescent="0.25">
      <c r="A83" s="13"/>
      <c r="B83" s="3"/>
      <c r="C83" s="5"/>
      <c r="D83" s="17" t="s">
        <v>6</v>
      </c>
      <c r="E83" s="18">
        <f>SUM(E81:E82)</f>
        <v>1.7388782380952381</v>
      </c>
    </row>
    <row r="84" spans="1:5" s="3" customFormat="1" ht="15" customHeight="1" x14ac:dyDescent="0.25">
      <c r="A84" s="13"/>
      <c r="E84" s="11"/>
    </row>
    <row r="85" spans="1:5" ht="15" customHeight="1" x14ac:dyDescent="0.25">
      <c r="A85" s="15" t="s">
        <v>34</v>
      </c>
      <c r="B85" s="15" t="s">
        <v>57</v>
      </c>
      <c r="C85" s="22">
        <f>0.000000364</f>
        <v>3.6399999999999998E-7</v>
      </c>
      <c r="D85" s="16">
        <v>2.1E-7</v>
      </c>
      <c r="E85" s="16">
        <f>C85/D85</f>
        <v>1.7333333333333332</v>
      </c>
    </row>
    <row r="86" spans="1:5" ht="15" customHeight="1" x14ac:dyDescent="0.25">
      <c r="A86" s="28" t="s">
        <v>0</v>
      </c>
      <c r="B86" s="29"/>
      <c r="C86" s="30"/>
      <c r="D86" s="17" t="s">
        <v>6</v>
      </c>
      <c r="E86" s="18">
        <f>E85</f>
        <v>1.7333333333333332</v>
      </c>
    </row>
    <row r="87" spans="1:5" ht="15" customHeight="1" x14ac:dyDescent="0.25">
      <c r="A87" s="12" t="s">
        <v>35</v>
      </c>
      <c r="B87" s="3"/>
      <c r="C87" s="5"/>
      <c r="D87" s="6"/>
      <c r="E87" s="10"/>
    </row>
    <row r="88" spans="1:5" ht="15" customHeight="1" x14ac:dyDescent="0.25">
      <c r="A88" s="15" t="s">
        <v>36</v>
      </c>
      <c r="B88" s="15" t="s">
        <v>11</v>
      </c>
      <c r="C88" s="16">
        <v>1.43E-15</v>
      </c>
      <c r="D88" s="16">
        <v>4.0000000000000001E-13</v>
      </c>
      <c r="E88" s="16">
        <v>3.5599999999999998E-3</v>
      </c>
    </row>
    <row r="89" spans="1:5" ht="15" customHeight="1" x14ac:dyDescent="0.25">
      <c r="A89" s="19" t="s">
        <v>36</v>
      </c>
      <c r="B89" s="19" t="s">
        <v>12</v>
      </c>
      <c r="C89" s="20">
        <v>1.19E-15</v>
      </c>
      <c r="D89" s="20">
        <v>4.7000000000000002E-13</v>
      </c>
      <c r="E89" s="20">
        <v>2.5400000000000002E-3</v>
      </c>
    </row>
    <row r="90" spans="1:5" ht="15" customHeight="1" x14ac:dyDescent="0.25">
      <c r="A90" s="15" t="s">
        <v>36</v>
      </c>
      <c r="B90" s="15" t="s">
        <v>15</v>
      </c>
      <c r="C90" s="16">
        <v>5.9700000000000004E-16</v>
      </c>
      <c r="D90" s="16">
        <v>4.1000000000000002E-14</v>
      </c>
      <c r="E90" s="16">
        <v>1.46E-2</v>
      </c>
    </row>
    <row r="91" spans="1:5" ht="15" customHeight="1" x14ac:dyDescent="0.25">
      <c r="A91" s="13"/>
      <c r="B91" s="3"/>
      <c r="C91" s="5"/>
      <c r="D91" s="17" t="s">
        <v>6</v>
      </c>
      <c r="E91" s="18">
        <v>2.07E-2</v>
      </c>
    </row>
    <row r="92" spans="1:5" s="3" customFormat="1" ht="15" customHeight="1" x14ac:dyDescent="0.25">
      <c r="A92" s="13"/>
      <c r="E92" s="11"/>
    </row>
    <row r="93" spans="1:5" ht="15" customHeight="1" x14ac:dyDescent="0.25">
      <c r="A93" s="15" t="s">
        <v>37</v>
      </c>
      <c r="B93" s="15" t="s">
        <v>12</v>
      </c>
      <c r="C93" s="16">
        <v>9.0000000000000003E-16</v>
      </c>
      <c r="D93" s="16">
        <v>4.7000000000000002E-13</v>
      </c>
      <c r="E93" s="16">
        <v>1.92E-3</v>
      </c>
    </row>
    <row r="94" spans="1:5" ht="15" customHeight="1" x14ac:dyDescent="0.25">
      <c r="A94" s="13"/>
      <c r="B94" s="3"/>
      <c r="C94" s="5"/>
      <c r="D94" s="17" t="s">
        <v>6</v>
      </c>
      <c r="E94" s="18">
        <v>1.92E-3</v>
      </c>
    </row>
    <row r="95" spans="1:5" s="3" customFormat="1" ht="15" customHeight="1" x14ac:dyDescent="0.25">
      <c r="A95" s="13"/>
      <c r="E95" s="11"/>
    </row>
    <row r="96" spans="1:5" ht="15" customHeight="1" x14ac:dyDescent="0.25">
      <c r="A96" s="15" t="s">
        <v>38</v>
      </c>
      <c r="B96" s="15" t="s">
        <v>11</v>
      </c>
      <c r="C96" s="16">
        <v>1.0600000000000001E-15</v>
      </c>
      <c r="D96" s="16">
        <v>4.0000000000000001E-13</v>
      </c>
      <c r="E96" s="16">
        <v>2.66E-3</v>
      </c>
    </row>
    <row r="97" spans="1:5" ht="15" customHeight="1" x14ac:dyDescent="0.25">
      <c r="A97" s="13"/>
      <c r="B97" s="3"/>
      <c r="C97" s="5"/>
      <c r="D97" s="17" t="s">
        <v>6</v>
      </c>
      <c r="E97" s="18">
        <v>2.66E-3</v>
      </c>
    </row>
    <row r="98" spans="1:5" s="3" customFormat="1" ht="15" customHeight="1" x14ac:dyDescent="0.25">
      <c r="A98" s="13"/>
      <c r="E98" s="11"/>
    </row>
    <row r="99" spans="1:5" ht="15" customHeight="1" x14ac:dyDescent="0.25">
      <c r="A99" s="15" t="s">
        <v>39</v>
      </c>
      <c r="B99" s="15" t="s">
        <v>11</v>
      </c>
      <c r="C99" s="16">
        <v>1.4600000000000001E-15</v>
      </c>
      <c r="D99" s="16">
        <v>4.0000000000000001E-13</v>
      </c>
      <c r="E99" s="16">
        <v>3.6600000000000001E-3</v>
      </c>
    </row>
    <row r="100" spans="1:5" ht="15" customHeight="1" x14ac:dyDescent="0.25">
      <c r="A100" s="19" t="s">
        <v>67</v>
      </c>
      <c r="B100" s="19" t="s">
        <v>12</v>
      </c>
      <c r="C100" s="20">
        <v>1.5499999999999999E-15</v>
      </c>
      <c r="D100" s="20">
        <v>4.7000000000000002E-13</v>
      </c>
      <c r="E100" s="20">
        <v>3.3E-3</v>
      </c>
    </row>
    <row r="101" spans="1:5" ht="15" customHeight="1" x14ac:dyDescent="0.25">
      <c r="A101" s="15" t="s">
        <v>68</v>
      </c>
      <c r="B101" s="15" t="s">
        <v>15</v>
      </c>
      <c r="C101" s="16">
        <v>8.2000000000000001E-16</v>
      </c>
      <c r="D101" s="16">
        <v>4.1000000000000002E-14</v>
      </c>
      <c r="E101" s="16">
        <v>0.02</v>
      </c>
    </row>
    <row r="102" spans="1:5" ht="15" customHeight="1" x14ac:dyDescent="0.25">
      <c r="A102" s="13"/>
      <c r="B102" s="3"/>
      <c r="C102" s="5"/>
      <c r="D102" s="17" t="s">
        <v>6</v>
      </c>
      <c r="E102" s="18">
        <v>2.7E-2</v>
      </c>
    </row>
    <row r="103" spans="1:5" s="3" customFormat="1" ht="15" customHeight="1" x14ac:dyDescent="0.25">
      <c r="A103" s="13"/>
      <c r="E103" s="11"/>
    </row>
    <row r="104" spans="1:5" ht="15" customHeight="1" x14ac:dyDescent="0.25">
      <c r="A104" s="15" t="s">
        <v>40</v>
      </c>
      <c r="B104" s="15" t="s">
        <v>12</v>
      </c>
      <c r="C104" s="16">
        <v>8.3599999999999998E-16</v>
      </c>
      <c r="D104" s="16">
        <v>4.7000000000000002E-13</v>
      </c>
      <c r="E104" s="16">
        <v>1.7799999999999999E-3</v>
      </c>
    </row>
    <row r="105" spans="1:5" ht="15" customHeight="1" x14ac:dyDescent="0.25">
      <c r="A105" s="13"/>
      <c r="B105" s="3"/>
      <c r="C105" s="5"/>
      <c r="D105" s="17" t="s">
        <v>6</v>
      </c>
      <c r="E105" s="18">
        <v>1.7799999999999999E-3</v>
      </c>
    </row>
    <row r="106" spans="1:5" ht="15" customHeight="1" x14ac:dyDescent="0.25">
      <c r="A106" s="13" t="s">
        <v>0</v>
      </c>
      <c r="B106" s="3"/>
      <c r="C106" s="3"/>
      <c r="D106" s="3"/>
      <c r="E106" s="11"/>
    </row>
    <row r="107" spans="1:5" ht="15" customHeight="1" x14ac:dyDescent="0.25">
      <c r="A107" s="15" t="s">
        <v>58</v>
      </c>
      <c r="B107" s="15" t="s">
        <v>11</v>
      </c>
      <c r="C107" s="16">
        <v>7.0399999999999995E-17</v>
      </c>
      <c r="D107" s="16">
        <v>4.0000000000000001E-13</v>
      </c>
      <c r="E107" s="16">
        <v>1.76E-4</v>
      </c>
    </row>
    <row r="108" spans="1:5" ht="15" customHeight="1" x14ac:dyDescent="0.25">
      <c r="A108" s="19" t="s">
        <v>58</v>
      </c>
      <c r="B108" s="19" t="s">
        <v>12</v>
      </c>
      <c r="C108" s="20">
        <v>5.2600000000000001E-17</v>
      </c>
      <c r="D108" s="20">
        <v>4.7000000000000002E-13</v>
      </c>
      <c r="E108" s="20">
        <v>1.12E-4</v>
      </c>
    </row>
    <row r="109" spans="1:5" ht="15" customHeight="1" x14ac:dyDescent="0.25">
      <c r="A109" s="13"/>
      <c r="B109" s="3"/>
      <c r="C109" s="5"/>
      <c r="D109" s="17" t="s">
        <v>6</v>
      </c>
      <c r="E109" s="18">
        <v>2.8800000000000001E-4</v>
      </c>
    </row>
    <row r="110" spans="1:5" s="3" customFormat="1" ht="15" customHeight="1" x14ac:dyDescent="0.25">
      <c r="A110" s="13"/>
      <c r="E110" s="11"/>
    </row>
    <row r="111" spans="1:5" ht="15" customHeight="1" x14ac:dyDescent="0.25">
      <c r="A111" s="15" t="s">
        <v>59</v>
      </c>
      <c r="B111" s="15" t="s">
        <v>11</v>
      </c>
      <c r="C111" s="16">
        <v>4.9399999999999999E-17</v>
      </c>
      <c r="D111" s="16">
        <v>4.0000000000000001E-13</v>
      </c>
      <c r="E111" s="16">
        <v>1.2300000000000001E-4</v>
      </c>
    </row>
    <row r="112" spans="1:5" ht="15" customHeight="1" x14ac:dyDescent="0.25">
      <c r="A112" s="13"/>
      <c r="B112" s="3"/>
      <c r="C112" s="5"/>
      <c r="D112" s="17" t="s">
        <v>6</v>
      </c>
      <c r="E112" s="18">
        <v>1.2300000000000001E-4</v>
      </c>
    </row>
    <row r="113" spans="1:5" ht="15" customHeight="1" x14ac:dyDescent="0.25">
      <c r="A113" s="13" t="s">
        <v>0</v>
      </c>
      <c r="B113" s="3"/>
      <c r="C113" s="3"/>
      <c r="D113" s="3"/>
      <c r="E113" s="11"/>
    </row>
    <row r="114" spans="1:5" ht="15" customHeight="1" x14ac:dyDescent="0.25">
      <c r="A114" s="15" t="s">
        <v>60</v>
      </c>
      <c r="B114" s="15" t="s">
        <v>12</v>
      </c>
      <c r="C114" s="16">
        <v>1.06E-16</v>
      </c>
      <c r="D114" s="16">
        <v>4.7000000000000002E-13</v>
      </c>
      <c r="E114" s="16">
        <v>2.2499999999999999E-4</v>
      </c>
    </row>
    <row r="115" spans="1:5" ht="15" customHeight="1" x14ac:dyDescent="0.25">
      <c r="A115" s="19" t="s">
        <v>60</v>
      </c>
      <c r="B115" s="19" t="s">
        <v>15</v>
      </c>
      <c r="C115" s="20">
        <v>3.8799999999999997E-17</v>
      </c>
      <c r="D115" s="20">
        <v>4.1000000000000002E-14</v>
      </c>
      <c r="E115" s="20">
        <v>9.4600000000000001E-4</v>
      </c>
    </row>
    <row r="116" spans="1:5" ht="15" customHeight="1" x14ac:dyDescent="0.25">
      <c r="A116" s="13"/>
      <c r="B116" s="3"/>
      <c r="C116" s="5"/>
      <c r="D116" s="17" t="s">
        <v>6</v>
      </c>
      <c r="E116" s="18">
        <v>1.17E-3</v>
      </c>
    </row>
    <row r="117" spans="1:5" ht="15" customHeight="1" x14ac:dyDescent="0.25">
      <c r="A117" s="13" t="s">
        <v>0</v>
      </c>
      <c r="B117" s="3"/>
      <c r="C117" s="3"/>
      <c r="D117" s="3"/>
      <c r="E117" s="11"/>
    </row>
    <row r="118" spans="1:5" ht="15" customHeight="1" x14ac:dyDescent="0.25">
      <c r="A118" s="15" t="s">
        <v>61</v>
      </c>
      <c r="B118" s="15" t="s">
        <v>12</v>
      </c>
      <c r="C118" s="16">
        <v>5.5900000000000006E-17</v>
      </c>
      <c r="D118" s="16">
        <v>4.7000000000000002E-13</v>
      </c>
      <c r="E118" s="16">
        <v>1.1900000000000001E-4</v>
      </c>
    </row>
    <row r="119" spans="1:5" ht="15" customHeight="1" x14ac:dyDescent="0.25">
      <c r="A119" s="19" t="s">
        <v>61</v>
      </c>
      <c r="B119" s="19" t="s">
        <v>15</v>
      </c>
      <c r="C119" s="20">
        <v>3.9599999999999999E-17</v>
      </c>
      <c r="D119" s="20">
        <v>4.1000000000000002E-14</v>
      </c>
      <c r="E119" s="20">
        <v>9.6500000000000004E-4</v>
      </c>
    </row>
    <row r="120" spans="1:5" ht="15" customHeight="1" x14ac:dyDescent="0.25">
      <c r="A120" s="13"/>
      <c r="B120" s="3"/>
      <c r="C120" s="5"/>
      <c r="D120" s="17" t="s">
        <v>6</v>
      </c>
      <c r="E120" s="18">
        <v>1.08E-3</v>
      </c>
    </row>
    <row r="121" spans="1:5" ht="15" customHeight="1" x14ac:dyDescent="0.25">
      <c r="A121" s="13" t="s">
        <v>0</v>
      </c>
      <c r="B121" s="3"/>
      <c r="C121" s="3"/>
      <c r="D121" s="3"/>
      <c r="E121" s="11"/>
    </row>
    <row r="122" spans="1:5" ht="15" customHeight="1" x14ac:dyDescent="0.25">
      <c r="A122" s="15" t="s">
        <v>41</v>
      </c>
      <c r="B122" s="15" t="s">
        <v>18</v>
      </c>
      <c r="C122" s="16">
        <v>8.0799999999999995E-12</v>
      </c>
      <c r="D122" s="16">
        <v>9.7999999999999998E-11</v>
      </c>
      <c r="E122" s="16">
        <v>8.2500000000000004E-2</v>
      </c>
    </row>
    <row r="123" spans="1:5" ht="15" customHeight="1" x14ac:dyDescent="0.25">
      <c r="A123" s="19" t="s">
        <v>41</v>
      </c>
      <c r="B123" s="19" t="s">
        <v>11</v>
      </c>
      <c r="C123" s="20">
        <v>9.0499999999999991E-16</v>
      </c>
      <c r="D123" s="20">
        <v>4.0000000000000001E-13</v>
      </c>
      <c r="E123" s="20">
        <v>2.2599999999999999E-3</v>
      </c>
    </row>
    <row r="124" spans="1:5" ht="15" customHeight="1" x14ac:dyDescent="0.25">
      <c r="A124" s="15" t="s">
        <v>41</v>
      </c>
      <c r="B124" s="15" t="s">
        <v>13</v>
      </c>
      <c r="C124" s="16">
        <v>5.9399999999999999E-16</v>
      </c>
      <c r="D124" s="16">
        <v>3.7E-14</v>
      </c>
      <c r="E124" s="16">
        <v>1.61E-2</v>
      </c>
    </row>
    <row r="125" spans="1:5" ht="15" customHeight="1" x14ac:dyDescent="0.25">
      <c r="A125" s="19" t="s">
        <v>41</v>
      </c>
      <c r="B125" s="19" t="s">
        <v>15</v>
      </c>
      <c r="C125" s="20">
        <v>9.9399999999999998E-16</v>
      </c>
      <c r="D125" s="20">
        <v>4.1000000000000002E-14</v>
      </c>
      <c r="E125" s="20">
        <v>2.4199999999999999E-2</v>
      </c>
    </row>
    <row r="126" spans="1:5" ht="15" customHeight="1" x14ac:dyDescent="0.25">
      <c r="A126" s="13"/>
      <c r="B126" s="3"/>
      <c r="C126" s="5"/>
      <c r="D126" s="17" t="s">
        <v>6</v>
      </c>
      <c r="E126" s="18">
        <v>0.125</v>
      </c>
    </row>
    <row r="127" spans="1:5" s="3" customFormat="1" ht="15" customHeight="1" x14ac:dyDescent="0.25">
      <c r="A127" s="13"/>
      <c r="E127" s="11"/>
    </row>
    <row r="128" spans="1:5" ht="15" customHeight="1" x14ac:dyDescent="0.25">
      <c r="A128" s="15" t="s">
        <v>42</v>
      </c>
      <c r="B128" s="15" t="s">
        <v>11</v>
      </c>
      <c r="C128" s="16">
        <v>1.02E-15</v>
      </c>
      <c r="D128" s="16">
        <v>4.0000000000000001E-13</v>
      </c>
      <c r="E128" s="16">
        <v>2.5500000000000002E-3</v>
      </c>
    </row>
    <row r="129" spans="1:5" ht="15" customHeight="1" x14ac:dyDescent="0.25">
      <c r="A129" s="19" t="s">
        <v>42</v>
      </c>
      <c r="B129" s="19" t="s">
        <v>12</v>
      </c>
      <c r="C129" s="20">
        <v>8.4000000000000004E-16</v>
      </c>
      <c r="D129" s="20">
        <v>4.7000000000000002E-13</v>
      </c>
      <c r="E129" s="20">
        <v>1.7899999999999999E-3</v>
      </c>
    </row>
    <row r="130" spans="1:5" ht="15" customHeight="1" x14ac:dyDescent="0.25">
      <c r="A130" s="15" t="s">
        <v>42</v>
      </c>
      <c r="B130" s="15" t="s">
        <v>15</v>
      </c>
      <c r="C130" s="16">
        <v>7.7900000000000004E-16</v>
      </c>
      <c r="D130" s="16">
        <v>4.1000000000000002E-14</v>
      </c>
      <c r="E130" s="16">
        <v>1.9E-2</v>
      </c>
    </row>
    <row r="131" spans="1:5" ht="15" customHeight="1" x14ac:dyDescent="0.25">
      <c r="A131" s="28"/>
      <c r="B131" s="29"/>
      <c r="C131" s="30"/>
      <c r="D131" s="17" t="s">
        <v>6</v>
      </c>
      <c r="E131" s="18">
        <v>2.3300000000000001E-2</v>
      </c>
    </row>
    <row r="132" spans="1:5" ht="15" customHeight="1" x14ac:dyDescent="0.25">
      <c r="A132" s="15" t="s">
        <v>43</v>
      </c>
      <c r="B132" s="15" t="s">
        <v>11</v>
      </c>
      <c r="C132" s="16">
        <v>4.9600000000000001E-17</v>
      </c>
      <c r="D132" s="16">
        <v>4.0000000000000001E-13</v>
      </c>
      <c r="E132" s="16">
        <v>1.2400000000000001E-4</v>
      </c>
    </row>
    <row r="133" spans="1:5" ht="15" customHeight="1" x14ac:dyDescent="0.25">
      <c r="A133" s="19" t="s">
        <v>43</v>
      </c>
      <c r="B133" s="19" t="s">
        <v>12</v>
      </c>
      <c r="C133" s="20">
        <v>4.6600000000000002E-17</v>
      </c>
      <c r="D133" s="20">
        <v>4.7000000000000002E-13</v>
      </c>
      <c r="E133" s="20">
        <v>9.9099999999999996E-5</v>
      </c>
    </row>
    <row r="134" spans="1:5" ht="15" customHeight="1" x14ac:dyDescent="0.25">
      <c r="A134" s="15" t="s">
        <v>43</v>
      </c>
      <c r="B134" s="15" t="s">
        <v>15</v>
      </c>
      <c r="C134" s="16">
        <v>3.8000000000000001E-17</v>
      </c>
      <c r="D134" s="16">
        <v>4.1000000000000002E-14</v>
      </c>
      <c r="E134" s="16">
        <v>9.2599999999999996E-4</v>
      </c>
    </row>
    <row r="135" spans="1:5" ht="15" customHeight="1" thickBot="1" x14ac:dyDescent="0.3">
      <c r="A135" s="23" t="s">
        <v>0</v>
      </c>
      <c r="B135" s="24"/>
      <c r="C135" s="25"/>
      <c r="D135" s="26" t="s">
        <v>6</v>
      </c>
      <c r="E135" s="27">
        <v>1.15E-3</v>
      </c>
    </row>
    <row r="136" spans="1:5" ht="15" customHeight="1" thickTop="1" x14ac:dyDescent="0.25">
      <c r="A136" s="12" t="s">
        <v>44</v>
      </c>
      <c r="B136" s="3"/>
      <c r="C136" s="5"/>
      <c r="D136" s="6"/>
      <c r="E136" s="10"/>
    </row>
    <row r="137" spans="1:5" ht="15" customHeight="1" x14ac:dyDescent="0.25">
      <c r="A137" s="15" t="s">
        <v>45</v>
      </c>
      <c r="B137" s="15" t="s">
        <v>62</v>
      </c>
      <c r="C137" s="16">
        <f>503*10^6/(5.358*10^14)</f>
        <v>9.3878312803284816E-7</v>
      </c>
      <c r="D137" s="16">
        <v>2.0999999999999999E-3</v>
      </c>
      <c r="E137" s="16">
        <f>C137/D137</f>
        <v>4.4703958477754679E-4</v>
      </c>
    </row>
    <row r="138" spans="1:5" ht="15" customHeight="1" x14ac:dyDescent="0.25">
      <c r="A138" s="19" t="s">
        <v>45</v>
      </c>
      <c r="B138" s="19" t="s">
        <v>57</v>
      </c>
      <c r="C138" s="20">
        <f>2790*10^6/(5.358*10^14)</f>
        <v>5.2071668533034722E-6</v>
      </c>
      <c r="D138" s="20">
        <v>2.1E-7</v>
      </c>
      <c r="E138" s="20">
        <f>C138/D138</f>
        <v>24.796032634778438</v>
      </c>
    </row>
    <row r="139" spans="1:5" ht="15" customHeight="1" x14ac:dyDescent="0.25">
      <c r="A139" s="13"/>
      <c r="B139" s="3"/>
      <c r="C139" s="5"/>
      <c r="D139" s="17" t="s">
        <v>6</v>
      </c>
      <c r="E139" s="18">
        <f>SUM(E137:E138)</f>
        <v>24.796479674363216</v>
      </c>
    </row>
    <row r="140" spans="1:5" ht="15" customHeight="1" x14ac:dyDescent="0.25">
      <c r="A140" s="13" t="s">
        <v>0</v>
      </c>
      <c r="B140" s="3"/>
      <c r="C140" s="3"/>
      <c r="D140" s="3"/>
      <c r="E140" s="11"/>
    </row>
    <row r="141" spans="1:5" ht="15" customHeight="1" x14ac:dyDescent="0.25">
      <c r="A141" s="15" t="s">
        <v>46</v>
      </c>
      <c r="B141" s="15" t="s">
        <v>62</v>
      </c>
      <c r="C141" s="16">
        <f>999*10^6/(1.07961*10^15)</f>
        <v>9.2533414844249314E-7</v>
      </c>
      <c r="D141" s="16">
        <v>2.0999999999999999E-3</v>
      </c>
      <c r="E141" s="16">
        <f>C141/D141</f>
        <v>4.406353087821396E-4</v>
      </c>
    </row>
    <row r="142" spans="1:5" ht="15" customHeight="1" x14ac:dyDescent="0.25">
      <c r="A142" s="19" t="s">
        <v>46</v>
      </c>
      <c r="B142" s="19" t="s">
        <v>57</v>
      </c>
      <c r="C142" s="20">
        <f>864*10^6/(1.07961*10^15)</f>
        <v>8.0028899324756166E-7</v>
      </c>
      <c r="D142" s="20">
        <v>2.1E-7</v>
      </c>
      <c r="E142" s="20">
        <f>C142/D142</f>
        <v>3.8108999678455318</v>
      </c>
    </row>
    <row r="143" spans="1:5" ht="15" customHeight="1" x14ac:dyDescent="0.25">
      <c r="A143" s="13"/>
      <c r="B143" s="3"/>
      <c r="C143" s="5"/>
      <c r="D143" s="17" t="s">
        <v>6</v>
      </c>
      <c r="E143" s="18">
        <f>SUM(E141:E142)</f>
        <v>3.811340603154314</v>
      </c>
    </row>
    <row r="144" spans="1:5" ht="15" customHeight="1" x14ac:dyDescent="0.25">
      <c r="A144" s="13" t="s">
        <v>0</v>
      </c>
      <c r="B144" s="3"/>
      <c r="C144" s="3"/>
      <c r="D144" s="3"/>
      <c r="E144" s="11"/>
    </row>
    <row r="145" spans="1:7" ht="15" customHeight="1" x14ac:dyDescent="0.25">
      <c r="A145" s="15" t="s">
        <v>47</v>
      </c>
      <c r="B145" s="15" t="s">
        <v>62</v>
      </c>
      <c r="C145" s="16">
        <f>1950*10^6/(2.1288*10^15)</f>
        <v>9.1600901916572718E-7</v>
      </c>
      <c r="D145" s="16">
        <v>2.0999999999999999E-3</v>
      </c>
      <c r="E145" s="16">
        <f>C145/D145</f>
        <v>4.3619477103129869E-4</v>
      </c>
    </row>
    <row r="146" spans="1:7" ht="15" customHeight="1" x14ac:dyDescent="0.25">
      <c r="A146" s="19" t="s">
        <v>47</v>
      </c>
      <c r="B146" s="19" t="s">
        <v>57</v>
      </c>
      <c r="C146" s="20">
        <f>16600*10^6/(2.1288*10^15)</f>
        <v>7.7978203682826001E-6</v>
      </c>
      <c r="D146" s="20">
        <v>2.1E-7</v>
      </c>
      <c r="E146" s="20">
        <f>C146/D146</f>
        <v>37.132477944202854</v>
      </c>
    </row>
    <row r="147" spans="1:7" ht="15" customHeight="1" x14ac:dyDescent="0.25">
      <c r="A147" s="13"/>
      <c r="B147" s="3"/>
      <c r="C147" s="5"/>
      <c r="D147" s="17" t="s">
        <v>6</v>
      </c>
      <c r="E147" s="18">
        <f>SUM(E145:E146)</f>
        <v>37.132914138973888</v>
      </c>
    </row>
    <row r="148" spans="1:7" s="3" customFormat="1" ht="15" customHeight="1" x14ac:dyDescent="0.25">
      <c r="A148" s="13"/>
      <c r="E148" s="11"/>
    </row>
    <row r="149" spans="1:7" ht="15" customHeight="1" x14ac:dyDescent="0.25">
      <c r="A149" s="15" t="s">
        <v>48</v>
      </c>
      <c r="B149" s="15" t="s">
        <v>57</v>
      </c>
      <c r="C149" s="16">
        <f>1980*10^6/(4.514*10^14)</f>
        <v>4.3863535666814358E-6</v>
      </c>
      <c r="D149" s="16">
        <v>2.1E-7</v>
      </c>
      <c r="E149" s="16">
        <f>C149/D149</f>
        <v>20.887397936578267</v>
      </c>
    </row>
    <row r="150" spans="1:7" ht="15" customHeight="1" x14ac:dyDescent="0.25">
      <c r="A150" s="13"/>
      <c r="B150" s="3"/>
      <c r="C150" s="5"/>
      <c r="D150" s="17" t="s">
        <v>6</v>
      </c>
      <c r="E150" s="18">
        <f>E149</f>
        <v>20.887397936578267</v>
      </c>
    </row>
    <row r="151" spans="1:7" ht="15" customHeight="1" x14ac:dyDescent="0.25">
      <c r="A151" s="13" t="s">
        <v>0</v>
      </c>
      <c r="B151" s="3"/>
      <c r="C151" s="3"/>
      <c r="D151" s="3"/>
      <c r="E151" s="11"/>
    </row>
    <row r="152" spans="1:7" ht="15" customHeight="1" x14ac:dyDescent="0.25">
      <c r="A152" s="15" t="s">
        <v>49</v>
      </c>
      <c r="B152" s="15" t="s">
        <v>62</v>
      </c>
      <c r="C152" s="16">
        <v>6.1999999999999999E-8</v>
      </c>
      <c r="D152" s="16">
        <v>2.0999999999999999E-3</v>
      </c>
      <c r="E152" s="16">
        <f>C152/D152</f>
        <v>2.9523809523809526E-5</v>
      </c>
      <c r="G152" s="7"/>
    </row>
    <row r="153" spans="1:7" ht="15" customHeight="1" x14ac:dyDescent="0.25">
      <c r="A153" s="19" t="s">
        <v>49</v>
      </c>
      <c r="B153" s="19" t="s">
        <v>57</v>
      </c>
      <c r="C153" s="20">
        <v>6.1999999999999999E-7</v>
      </c>
      <c r="D153" s="20">
        <v>2.1E-7</v>
      </c>
      <c r="E153" s="20">
        <f>C153/D153</f>
        <v>2.9523809523809526</v>
      </c>
    </row>
    <row r="154" spans="1:7" ht="15" customHeight="1" thickBot="1" x14ac:dyDescent="0.3">
      <c r="A154" s="23" t="s">
        <v>0</v>
      </c>
      <c r="B154" s="24"/>
      <c r="C154" s="25"/>
      <c r="D154" s="26" t="s">
        <v>6</v>
      </c>
      <c r="E154" s="27">
        <f>SUM(E152:E153)</f>
        <v>2.9524104761904764</v>
      </c>
    </row>
    <row r="155" spans="1:7" ht="15" customHeight="1" thickTop="1" x14ac:dyDescent="0.25">
      <c r="A155" s="12" t="s">
        <v>50</v>
      </c>
      <c r="B155" s="3"/>
      <c r="C155" s="5"/>
      <c r="D155" s="6"/>
      <c r="E155" s="10"/>
    </row>
    <row r="156" spans="1:7" ht="15" customHeight="1" x14ac:dyDescent="0.25">
      <c r="A156" s="15" t="s">
        <v>51</v>
      </c>
      <c r="B156" s="15" t="s">
        <v>11</v>
      </c>
      <c r="C156" s="16">
        <v>8.7600000000000003E-16</v>
      </c>
      <c r="D156" s="16">
        <v>4.0000000000000001E-13</v>
      </c>
      <c r="E156" s="16">
        <v>2.1900000000000001E-3</v>
      </c>
    </row>
    <row r="157" spans="1:7" ht="15" customHeight="1" x14ac:dyDescent="0.25">
      <c r="A157" s="19" t="s">
        <v>51</v>
      </c>
      <c r="B157" s="19" t="s">
        <v>12</v>
      </c>
      <c r="C157" s="20">
        <v>6.9499999999999995E-16</v>
      </c>
      <c r="D157" s="20">
        <v>4.7000000000000002E-13</v>
      </c>
      <c r="E157" s="20">
        <v>1.48E-3</v>
      </c>
    </row>
    <row r="158" spans="1:7" ht="15" customHeight="1" x14ac:dyDescent="0.25">
      <c r="A158" s="15" t="s">
        <v>51</v>
      </c>
      <c r="B158" s="15" t="s">
        <v>13</v>
      </c>
      <c r="C158" s="16">
        <v>2.0400000000000001E-16</v>
      </c>
      <c r="D158" s="16">
        <v>3.7E-14</v>
      </c>
      <c r="E158" s="16">
        <v>5.5300000000000002E-3</v>
      </c>
    </row>
    <row r="159" spans="1:7" ht="15" customHeight="1" x14ac:dyDescent="0.25">
      <c r="A159" s="19" t="s">
        <v>51</v>
      </c>
      <c r="B159" s="19" t="s">
        <v>15</v>
      </c>
      <c r="C159" s="20">
        <v>3.9099999999999999E-16</v>
      </c>
      <c r="D159" s="20">
        <v>4.1000000000000002E-14</v>
      </c>
      <c r="E159" s="20">
        <v>9.5399999999999999E-3</v>
      </c>
    </row>
    <row r="160" spans="1:7" ht="15" customHeight="1" x14ac:dyDescent="0.25">
      <c r="A160" s="13"/>
      <c r="B160" s="3"/>
      <c r="C160" s="5"/>
      <c r="D160" s="17" t="s">
        <v>6</v>
      </c>
      <c r="E160" s="18">
        <v>1.8700000000000001E-2</v>
      </c>
    </row>
    <row r="161" spans="1:5" ht="15" customHeight="1" x14ac:dyDescent="0.25">
      <c r="A161" s="13" t="s">
        <v>0</v>
      </c>
      <c r="B161" s="3"/>
      <c r="C161" s="3"/>
      <c r="D161" s="3"/>
      <c r="E161" s="11"/>
    </row>
    <row r="162" spans="1:5" ht="15" customHeight="1" x14ac:dyDescent="0.25">
      <c r="A162" s="15" t="s">
        <v>52</v>
      </c>
      <c r="B162" s="15" t="s">
        <v>11</v>
      </c>
      <c r="C162" s="16">
        <v>2.4500000000000001E-17</v>
      </c>
      <c r="D162" s="16">
        <v>4.0000000000000001E-13</v>
      </c>
      <c r="E162" s="16">
        <v>6.1199999999999997E-5</v>
      </c>
    </row>
    <row r="163" spans="1:5" ht="15" customHeight="1" x14ac:dyDescent="0.25">
      <c r="A163" s="19" t="s">
        <v>52</v>
      </c>
      <c r="B163" s="19" t="s">
        <v>15</v>
      </c>
      <c r="C163" s="20">
        <v>4.7699999999999997E-17</v>
      </c>
      <c r="D163" s="20">
        <v>4.1000000000000002E-14</v>
      </c>
      <c r="E163" s="20">
        <v>1.16E-3</v>
      </c>
    </row>
    <row r="164" spans="1:5" ht="15" customHeight="1" x14ac:dyDescent="0.25">
      <c r="A164" s="13"/>
      <c r="B164" s="3"/>
      <c r="C164" s="5"/>
      <c r="D164" s="17" t="s">
        <v>6</v>
      </c>
      <c r="E164" s="18">
        <v>1.2199999999999999E-3</v>
      </c>
    </row>
    <row r="165" spans="1:5" s="3" customFormat="1" ht="15" customHeight="1" x14ac:dyDescent="0.25">
      <c r="A165" s="13"/>
      <c r="E165" s="11"/>
    </row>
    <row r="166" spans="1:5" ht="15" customHeight="1" x14ac:dyDescent="0.25">
      <c r="A166" s="15" t="s">
        <v>53</v>
      </c>
      <c r="B166" s="15" t="s">
        <v>15</v>
      </c>
      <c r="C166" s="16">
        <v>3.8099999999999999E-17</v>
      </c>
      <c r="D166" s="16">
        <v>4.1000000000000002E-14</v>
      </c>
      <c r="E166" s="16">
        <v>9.2800000000000001E-4</v>
      </c>
    </row>
    <row r="167" spans="1:5" ht="15" customHeight="1" x14ac:dyDescent="0.25">
      <c r="A167" s="13"/>
      <c r="B167" s="3"/>
      <c r="C167" s="5"/>
      <c r="D167" s="17" t="s">
        <v>6</v>
      </c>
      <c r="E167" s="18">
        <v>9.2800000000000001E-4</v>
      </c>
    </row>
    <row r="168" spans="1:5" s="3" customFormat="1" ht="15" customHeight="1" x14ac:dyDescent="0.25">
      <c r="A168" s="13"/>
      <c r="E168" s="11"/>
    </row>
    <row r="169" spans="1:5" ht="15" customHeight="1" x14ac:dyDescent="0.25">
      <c r="A169" s="15" t="s">
        <v>54</v>
      </c>
      <c r="B169" s="15" t="s">
        <v>11</v>
      </c>
      <c r="C169" s="16">
        <v>4.3300000000000002E-17</v>
      </c>
      <c r="D169" s="16">
        <v>4.0000000000000001E-13</v>
      </c>
      <c r="E169" s="16">
        <v>1.08E-4</v>
      </c>
    </row>
    <row r="170" spans="1:5" ht="15" customHeight="1" x14ac:dyDescent="0.25">
      <c r="A170" s="19" t="s">
        <v>69</v>
      </c>
      <c r="B170" s="19" t="s">
        <v>12</v>
      </c>
      <c r="C170" s="20">
        <v>3.9800000000000001E-17</v>
      </c>
      <c r="D170" s="20">
        <v>4.7000000000000002E-13</v>
      </c>
      <c r="E170" s="20">
        <v>8.4699999999999999E-5</v>
      </c>
    </row>
    <row r="171" spans="1:5" ht="15" customHeight="1" x14ac:dyDescent="0.25">
      <c r="A171" s="14"/>
      <c r="B171" s="8"/>
      <c r="C171" s="9"/>
      <c r="D171" s="17" t="s">
        <v>6</v>
      </c>
      <c r="E171" s="18">
        <v>1.93E-4</v>
      </c>
    </row>
    <row r="172" spans="1:5" ht="15" customHeight="1" x14ac:dyDescent="0.25">
      <c r="A172" s="3" t="s">
        <v>0</v>
      </c>
      <c r="B172" s="3"/>
      <c r="C172" s="3"/>
      <c r="D172" s="3"/>
      <c r="E172" s="3"/>
    </row>
    <row r="173" spans="1:5" ht="15" customHeight="1" x14ac:dyDescent="0.25">
      <c r="A173" s="3"/>
      <c r="B173" s="3"/>
      <c r="C173" s="5"/>
      <c r="D173" s="6"/>
      <c r="E173" s="6"/>
    </row>
    <row r="174" spans="1:5" ht="15" customHeight="1" x14ac:dyDescent="0.25"/>
    <row r="175" spans="1:5" ht="15" customHeight="1" x14ac:dyDescent="0.25"/>
    <row r="176" spans="1:5" ht="15" customHeight="1" x14ac:dyDescent="0.25"/>
    <row r="177" ht="15" customHeight="1" x14ac:dyDescent="0.25"/>
  </sheetData>
  <sheetProtection password="CB49" sheet="1" objects="1" scenarios="1"/>
  <mergeCells count="12">
    <mergeCell ref="A1:E1"/>
    <mergeCell ref="A3:E3"/>
    <mergeCell ref="A2:E2"/>
    <mergeCell ref="A4:E4"/>
    <mergeCell ref="A6:E6"/>
    <mergeCell ref="A5:E5"/>
    <mergeCell ref="A7:E7"/>
    <mergeCell ref="C8:C9"/>
    <mergeCell ref="B8:B9"/>
    <mergeCell ref="D8:D9"/>
    <mergeCell ref="E8:E9"/>
    <mergeCell ref="A8:A9"/>
  </mergeCells>
  <pageMargins left="0.7" right="0.7" top="0.75" bottom="0.75" header="0.3" footer="0.3"/>
  <pageSetup scale="90" fitToHeight="0" orientation="portrait" r:id="rId1"/>
  <headerFooter>
    <oddFooter>&amp;LSample Measurement Section&amp;RPage &amp;P of &amp;N</oddFooter>
  </headerFooter>
  <rowBreaks count="3" manualBreakCount="3">
    <brk id="46" max="16383" man="1"/>
    <brk id="86" max="16383" man="1"/>
    <brk id="13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 table 4-3</vt:lpstr>
      <vt:lpstr>'data table 4-3'!Print_Area</vt:lpstr>
      <vt:lpstr>'data table 4-3'!Print_Titles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MARTHA C</dc:creator>
  <cp:lastModifiedBy>HALL, GARRETT J</cp:lastModifiedBy>
  <cp:lastPrinted>2015-07-20T14:10:31Z</cp:lastPrinted>
  <dcterms:created xsi:type="dcterms:W3CDTF">2015-03-23T18:55:14Z</dcterms:created>
  <dcterms:modified xsi:type="dcterms:W3CDTF">2015-07-20T14:10:59Z</dcterms:modified>
</cp:coreProperties>
</file>